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650" tabRatio="741" firstSheet="3" activeTab="3"/>
  </bookViews>
  <sheets>
    <sheet name="Sep-19" sheetId="1" state="hidden" r:id="rId1"/>
    <sheet name="MD" sheetId="2" state="hidden" r:id="rId2"/>
    <sheet name="Jan MD" sheetId="3" state="hidden" r:id="rId3"/>
    <sheet name="Aug-20" sheetId="4" r:id="rId4"/>
    <sheet name="Aug-20 district " sheetId="5" r:id="rId5"/>
    <sheet name="Aug-20 replaced" sheetId="6" r:id="rId6"/>
    <sheet name="Aug-20  Annexure-1  " sheetId="7" r:id="rId7"/>
    <sheet name="Aug-20 EnergyDepartmentformat" sheetId="8" r:id="rId8"/>
    <sheet name="Mar-19 (minor )" sheetId="9" state="hidden" r:id="rId9"/>
    <sheet name="Sheet1" sheetId="10" state="hidden" r:id="rId10"/>
    <sheet name="Sheet2" sheetId="11" state="hidden" r:id="rId11"/>
    <sheet name="Sheet3" sheetId="12" state="hidden" r:id="rId12"/>
    <sheet name="Sheet4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100000" localSheetId="3">#REF!</definedName>
    <definedName name="_A100000" localSheetId="2">#REF!</definedName>
    <definedName name="_A100000" localSheetId="8">#REF!</definedName>
    <definedName name="_A100000" localSheetId="1">#REF!</definedName>
    <definedName name="_A100000">#REF!</definedName>
    <definedName name="_A100025" localSheetId="3">#REF!</definedName>
    <definedName name="_A100025" localSheetId="2">#REF!</definedName>
    <definedName name="_A100025" localSheetId="8">#REF!</definedName>
    <definedName name="_A100025" localSheetId="1">#REF!</definedName>
    <definedName name="_A100025">#REF!</definedName>
    <definedName name="_A90000" localSheetId="3">#REF!</definedName>
    <definedName name="_A90000" localSheetId="2">#REF!</definedName>
    <definedName name="_A90000" localSheetId="8">#REF!</definedName>
    <definedName name="_A90000" localSheetId="1">#REF!</definedName>
    <definedName name="_A90000">#REF!</definedName>
    <definedName name="_A99999" localSheetId="3">#REF!</definedName>
    <definedName name="_A99999" localSheetId="2">#REF!</definedName>
    <definedName name="_A99999" localSheetId="8">#REF!</definedName>
    <definedName name="_A99999" localSheetId="1">#REF!</definedName>
    <definedName name="_A99999">#REF!</definedName>
    <definedName name="_Fill" localSheetId="3" hidden="1">#REF!</definedName>
    <definedName name="_Fill" localSheetId="2" hidden="1">#REF!</definedName>
    <definedName name="_Fill" localSheetId="8" hidden="1">#REF!</definedName>
    <definedName name="_Fill" localSheetId="1" hidden="1">#REF!</definedName>
    <definedName name="_Fill" hidden="1">#REF!</definedName>
    <definedName name="_xlnm._FilterDatabase" localSheetId="4" hidden="1">'Aug-20 district '!$A$4:$AI$46</definedName>
    <definedName name="_Key1" localSheetId="3" hidden="1">#REF!</definedName>
    <definedName name="_Key1" localSheetId="2" hidden="1">#REF!</definedName>
    <definedName name="_Key1" localSheetId="8" hidden="1">#REF!</definedName>
    <definedName name="_Key1" localSheetId="1" hidden="1">#REF!</definedName>
    <definedName name="_Key1" hidden="1">#REF!</definedName>
    <definedName name="_Order1" hidden="1">0</definedName>
    <definedName name="_Order2" hidden="1">0</definedName>
    <definedName name="_Sort" localSheetId="3" hidden="1">#REF!</definedName>
    <definedName name="_Sort" localSheetId="2" hidden="1">#REF!</definedName>
    <definedName name="_Sort" localSheetId="8" hidden="1">#REF!</definedName>
    <definedName name="_Sort" localSheetId="1" hidden="1">#REF!</definedName>
    <definedName name="_Sort" hidden="1">#REF!</definedName>
    <definedName name="_xlfn.BAHTTEXT" hidden="1">#NAME?</definedName>
    <definedName name="a" localSheetId="3">#REF!</definedName>
    <definedName name="a" localSheetId="2">#REF!</definedName>
    <definedName name="a" localSheetId="8">#REF!</definedName>
    <definedName name="a" localSheetId="1">#REF!</definedName>
    <definedName name="a">#REF!</definedName>
    <definedName name="Abstract" localSheetId="3">#REF!</definedName>
    <definedName name="Abstract" localSheetId="2">#REF!</definedName>
    <definedName name="Abstract" localSheetId="8">#REF!</definedName>
    <definedName name="Abstract" localSheetId="1">#REF!</definedName>
    <definedName name="Abstract">#REF!</definedName>
    <definedName name="Aug" localSheetId="3" hidden="1">#REF!</definedName>
    <definedName name="Aug" localSheetId="2" hidden="1">#REF!</definedName>
    <definedName name="Aug" localSheetId="8" hidden="1">#REF!</definedName>
    <definedName name="Aug" localSheetId="1" hidden="1">#REF!</definedName>
    <definedName name="Aug" hidden="1">#REF!</definedName>
    <definedName name="b" localSheetId="3">'[2]QOSWS '!#REF!</definedName>
    <definedName name="b" localSheetId="2">'[2]QOSWS '!#REF!</definedName>
    <definedName name="b" localSheetId="8">'[2]QOSWS '!#REF!</definedName>
    <definedName name="b" localSheetId="1">'[2]QOSWS '!#REF!</definedName>
    <definedName name="b">'[2]QOSWS '!#REF!</definedName>
    <definedName name="C_" localSheetId="3">#REF!</definedName>
    <definedName name="C_" localSheetId="2">#REF!</definedName>
    <definedName name="C_" localSheetId="8">#REF!</definedName>
    <definedName name="C_" localSheetId="1">#REF!</definedName>
    <definedName name="C_">#REF!</definedName>
    <definedName name="cmd" localSheetId="3">#REF!</definedName>
    <definedName name="cmd" localSheetId="2">#REF!</definedName>
    <definedName name="cmd" localSheetId="8">#REF!</definedName>
    <definedName name="cmd" localSheetId="1">#REF!</definedName>
    <definedName name="cmd">#REF!</definedName>
    <definedName name="D" localSheetId="3">#REF!</definedName>
    <definedName name="D" localSheetId="2">#REF!</definedName>
    <definedName name="D" localSheetId="8">#REF!</definedName>
    <definedName name="D" localSheetId="1">#REF!</definedName>
    <definedName name="D">#REF!</definedName>
    <definedName name="ds" localSheetId="3">#REF!</definedName>
    <definedName name="ds" localSheetId="2">#REF!</definedName>
    <definedName name="ds" localSheetId="8">#REF!</definedName>
    <definedName name="ds" localSheetId="1">#REF!</definedName>
    <definedName name="ds">#REF!</definedName>
    <definedName name="dwssss" localSheetId="3">#REF!</definedName>
    <definedName name="dwssss" localSheetId="2">#REF!</definedName>
    <definedName name="dwssss" localSheetId="8">#REF!</definedName>
    <definedName name="dwssss" localSheetId="1">#REF!</definedName>
    <definedName name="dwssss">#REF!</definedName>
    <definedName name="e" localSheetId="3">#REF!</definedName>
    <definedName name="e" localSheetId="2">#REF!</definedName>
    <definedName name="e" localSheetId="8">#REF!</definedName>
    <definedName name="e" localSheetId="1">#REF!</definedName>
    <definedName name="e">#REF!</definedName>
    <definedName name="err" localSheetId="3">#REF!</definedName>
    <definedName name="err" localSheetId="2">#REF!</definedName>
    <definedName name="err" localSheetId="8">#REF!</definedName>
    <definedName name="err" localSheetId="1">#REF!</definedName>
    <definedName name="err">#REF!</definedName>
    <definedName name="Excel_BuiltIn__FilterDatabase_10" localSheetId="3">#REF!</definedName>
    <definedName name="Excel_BuiltIn__FilterDatabase_10" localSheetId="2">#REF!</definedName>
    <definedName name="Excel_BuiltIn__FilterDatabase_10" localSheetId="8">#REF!</definedName>
    <definedName name="Excel_BuiltIn__FilterDatabase_10" localSheetId="1">#REF!</definedName>
    <definedName name="Excel_BuiltIn__FilterDatabase_10">#REF!</definedName>
    <definedName name="Excel_BuiltIn__FilterDatabase_11" localSheetId="3">#REF!</definedName>
    <definedName name="Excel_BuiltIn__FilterDatabase_11" localSheetId="2">#REF!</definedName>
    <definedName name="Excel_BuiltIn__FilterDatabase_11" localSheetId="8">#REF!</definedName>
    <definedName name="Excel_BuiltIn__FilterDatabase_11" localSheetId="1">#REF!</definedName>
    <definedName name="Excel_BuiltIn__FilterDatabase_11">#REF!</definedName>
    <definedName name="Excel_BuiltIn__FilterDatabase_12" localSheetId="3">#REF!</definedName>
    <definedName name="Excel_BuiltIn__FilterDatabase_12" localSheetId="2">#REF!</definedName>
    <definedName name="Excel_BuiltIn__FilterDatabase_12" localSheetId="8">#REF!</definedName>
    <definedName name="Excel_BuiltIn__FilterDatabase_12" localSheetId="1">#REF!</definedName>
    <definedName name="Excel_BuiltIn__FilterDatabase_12">#REF!</definedName>
    <definedName name="Excel_BuiltIn__FilterDatabase_13" localSheetId="3">#REF!</definedName>
    <definedName name="Excel_BuiltIn__FilterDatabase_13" localSheetId="2">#REF!</definedName>
    <definedName name="Excel_BuiltIn__FilterDatabase_13" localSheetId="8">#REF!</definedName>
    <definedName name="Excel_BuiltIn__FilterDatabase_13" localSheetId="1">#REF!</definedName>
    <definedName name="Excel_BuiltIn__FilterDatabase_13">#REF!</definedName>
    <definedName name="Excel_BuiltIn__FilterDatabase_14" localSheetId="3">#REF!</definedName>
    <definedName name="Excel_BuiltIn__FilterDatabase_14" localSheetId="2">#REF!</definedName>
    <definedName name="Excel_BuiltIn__FilterDatabase_14" localSheetId="8">#REF!</definedName>
    <definedName name="Excel_BuiltIn__FilterDatabase_14" localSheetId="1">#REF!</definedName>
    <definedName name="Excel_BuiltIn__FilterDatabase_14">#REF!</definedName>
    <definedName name="Excel_BuiltIn__FilterDatabase_15" localSheetId="3">#REF!</definedName>
    <definedName name="Excel_BuiltIn__FilterDatabase_15" localSheetId="2">#REF!</definedName>
    <definedName name="Excel_BuiltIn__FilterDatabase_15" localSheetId="8">#REF!</definedName>
    <definedName name="Excel_BuiltIn__FilterDatabase_15" localSheetId="1">#REF!</definedName>
    <definedName name="Excel_BuiltIn__FilterDatabase_15">#REF!</definedName>
    <definedName name="Excel_BuiltIn__FilterDatabase_16" localSheetId="3">#REF!</definedName>
    <definedName name="Excel_BuiltIn__FilterDatabase_16" localSheetId="2">#REF!</definedName>
    <definedName name="Excel_BuiltIn__FilterDatabase_16" localSheetId="8">#REF!</definedName>
    <definedName name="Excel_BuiltIn__FilterDatabase_16" localSheetId="1">#REF!</definedName>
    <definedName name="Excel_BuiltIn__FilterDatabase_16">#REF!</definedName>
    <definedName name="Excel_BuiltIn__FilterDatabase_17" localSheetId="3">#REF!</definedName>
    <definedName name="Excel_BuiltIn__FilterDatabase_17" localSheetId="2">#REF!</definedName>
    <definedName name="Excel_BuiltIn__FilterDatabase_17" localSheetId="8">#REF!</definedName>
    <definedName name="Excel_BuiltIn__FilterDatabase_17" localSheetId="1">#REF!</definedName>
    <definedName name="Excel_BuiltIn__FilterDatabase_17">#REF!</definedName>
    <definedName name="Excel_BuiltIn__FilterDatabase_18" localSheetId="3">#REF!</definedName>
    <definedName name="Excel_BuiltIn__FilterDatabase_18" localSheetId="2">#REF!</definedName>
    <definedName name="Excel_BuiltIn__FilterDatabase_18" localSheetId="8">#REF!</definedName>
    <definedName name="Excel_BuiltIn__FilterDatabase_18" localSheetId="1">#REF!</definedName>
    <definedName name="Excel_BuiltIn__FilterDatabase_18">#REF!</definedName>
    <definedName name="Excel_BuiltIn__FilterDatabase_5" localSheetId="3">#REF!</definedName>
    <definedName name="Excel_BuiltIn__FilterDatabase_5" localSheetId="2">#REF!</definedName>
    <definedName name="Excel_BuiltIn__FilterDatabase_5" localSheetId="8">#REF!</definedName>
    <definedName name="Excel_BuiltIn__FilterDatabase_5" localSheetId="1">#REF!</definedName>
    <definedName name="Excel_BuiltIn__FilterDatabase_5">#REF!</definedName>
    <definedName name="Excel_BuiltIn__FilterDatabase_6" localSheetId="3">#REF!</definedName>
    <definedName name="Excel_BuiltIn__FilterDatabase_6" localSheetId="2">#REF!</definedName>
    <definedName name="Excel_BuiltIn__FilterDatabase_6" localSheetId="8">#REF!</definedName>
    <definedName name="Excel_BuiltIn__FilterDatabase_6" localSheetId="1">#REF!</definedName>
    <definedName name="Excel_BuiltIn__FilterDatabase_6">#REF!</definedName>
    <definedName name="Excel_BuiltIn__FilterDatabase_7" localSheetId="3">#REF!</definedName>
    <definedName name="Excel_BuiltIn__FilterDatabase_7" localSheetId="2">#REF!</definedName>
    <definedName name="Excel_BuiltIn__FilterDatabase_7" localSheetId="8">#REF!</definedName>
    <definedName name="Excel_BuiltIn__FilterDatabase_7" localSheetId="1">#REF!</definedName>
    <definedName name="Excel_BuiltIn__FilterDatabase_7">#REF!</definedName>
    <definedName name="Excel_BuiltIn__FilterDatabase_8" localSheetId="3">#REF!</definedName>
    <definedName name="Excel_BuiltIn__FilterDatabase_8" localSheetId="2">#REF!</definedName>
    <definedName name="Excel_BuiltIn__FilterDatabase_8" localSheetId="8">#REF!</definedName>
    <definedName name="Excel_BuiltIn__FilterDatabase_8" localSheetId="1">#REF!</definedName>
    <definedName name="Excel_BuiltIn__FilterDatabase_8">#REF!</definedName>
    <definedName name="Excel_BuiltIn__FilterDatabase_9" localSheetId="3">#REF!</definedName>
    <definedName name="Excel_BuiltIn__FilterDatabase_9" localSheetId="2">#REF!</definedName>
    <definedName name="Excel_BuiltIn__FilterDatabase_9" localSheetId="8">#REF!</definedName>
    <definedName name="Excel_BuiltIn__FilterDatabase_9" localSheetId="1">#REF!</definedName>
    <definedName name="Excel_BuiltIn__FilterDatabase_9">#REF!</definedName>
    <definedName name="Excel_BuiltIn_Print_Titles_16" localSheetId="3">#REF!</definedName>
    <definedName name="Excel_BuiltIn_Print_Titles_16" localSheetId="2">#REF!</definedName>
    <definedName name="Excel_BuiltIn_Print_Titles_16" localSheetId="8">#REF!</definedName>
    <definedName name="Excel_BuiltIn_Print_Titles_16" localSheetId="1">#REF!</definedName>
    <definedName name="Excel_BuiltIn_Print_Titles_16">#REF!</definedName>
    <definedName name="g" localSheetId="3">#REF!</definedName>
    <definedName name="g" localSheetId="2">#REF!</definedName>
    <definedName name="g" localSheetId="8">#REF!</definedName>
    <definedName name="g" localSheetId="1">#REF!</definedName>
    <definedName name="g">#REF!</definedName>
    <definedName name="ggg" localSheetId="3">#REF!</definedName>
    <definedName name="ggg" localSheetId="2">#REF!</definedName>
    <definedName name="ggg" localSheetId="8">#REF!</definedName>
    <definedName name="ggg" localSheetId="1">#REF!</definedName>
    <definedName name="ggg">#REF!</definedName>
    <definedName name="gggg" localSheetId="3">#REF!</definedName>
    <definedName name="gggg" localSheetId="2">#REF!</definedName>
    <definedName name="gggg" localSheetId="8">#REF!</definedName>
    <definedName name="gggg" localSheetId="1">#REF!</definedName>
    <definedName name="gggg">#REF!</definedName>
    <definedName name="haveri" localSheetId="3">'[3]Assessment Sheet'!#REF!</definedName>
    <definedName name="haveri" localSheetId="2">'[3]Assessment Sheet'!#REF!</definedName>
    <definedName name="haveri" localSheetId="8">'[3]Assessment Sheet'!#REF!</definedName>
    <definedName name="haveri" localSheetId="1">'[3]Assessment Sheet'!#REF!</definedName>
    <definedName name="haveri">'[3]Assessment Sheet'!#REF!</definedName>
    <definedName name="HHJHJ" localSheetId="3">#REF!</definedName>
    <definedName name="HHJHJ" localSheetId="2">#REF!</definedName>
    <definedName name="HHJHJ" localSheetId="8">#REF!</definedName>
    <definedName name="HHJHJ" localSheetId="1">#REF!</definedName>
    <definedName name="HHJHJ">#REF!</definedName>
    <definedName name="hrj" localSheetId="3">#REF!</definedName>
    <definedName name="hrj" localSheetId="2">#REF!</definedName>
    <definedName name="hrj" localSheetId="8">#REF!</definedName>
    <definedName name="hrj" localSheetId="1">#REF!</definedName>
    <definedName name="hrj">#REF!</definedName>
    <definedName name="JSS" localSheetId="3" hidden="1">#REF!</definedName>
    <definedName name="JSS" localSheetId="2" hidden="1">#REF!</definedName>
    <definedName name="JSS" localSheetId="8" hidden="1">#REF!</definedName>
    <definedName name="JSS" localSheetId="1" hidden="1">#REF!</definedName>
    <definedName name="JSS" hidden="1">#REF!</definedName>
    <definedName name="k" localSheetId="3">#REF!</definedName>
    <definedName name="k" localSheetId="2">#REF!</definedName>
    <definedName name="k" localSheetId="8">#REF!</definedName>
    <definedName name="k" localSheetId="1">#REF!</definedName>
    <definedName name="k">#REF!</definedName>
    <definedName name="kjhk" localSheetId="3" hidden="1">#REF!</definedName>
    <definedName name="kjhk" localSheetId="2" hidden="1">#REF!</definedName>
    <definedName name="kjhk" localSheetId="8" hidden="1">#REF!</definedName>
    <definedName name="kjhk" localSheetId="1" hidden="1">#REF!</definedName>
    <definedName name="kjhk" hidden="1">#REF!</definedName>
    <definedName name="m" localSheetId="3">#REF!</definedName>
    <definedName name="m" localSheetId="2">#REF!</definedName>
    <definedName name="m" localSheetId="8">#REF!</definedName>
    <definedName name="m" localSheetId="1">#REF!</definedName>
    <definedName name="m">#REF!</definedName>
    <definedName name="MD" localSheetId="3">#REF!</definedName>
    <definedName name="MD" localSheetId="2">#REF!</definedName>
    <definedName name="MD" localSheetId="8">#REF!</definedName>
    <definedName name="MD" localSheetId="1">#REF!</definedName>
    <definedName name="MD">#REF!</definedName>
    <definedName name="MDA" localSheetId="3">#REF!</definedName>
    <definedName name="MDA" localSheetId="2">#REF!</definedName>
    <definedName name="MDA" localSheetId="8">#REF!</definedName>
    <definedName name="MDA" localSheetId="1">#REF!</definedName>
    <definedName name="MDA">#REF!</definedName>
    <definedName name="MUS" localSheetId="3">#REF!</definedName>
    <definedName name="MUS" localSheetId="2">#REF!</definedName>
    <definedName name="MUS" localSheetId="8">#REF!</definedName>
    <definedName name="MUS" localSheetId="1">#REF!</definedName>
    <definedName name="MUS">#REF!</definedName>
    <definedName name="n" localSheetId="3" hidden="1">#REF!</definedName>
    <definedName name="n" localSheetId="2" hidden="1">#REF!</definedName>
    <definedName name="n" localSheetId="8" hidden="1">#REF!</definedName>
    <definedName name="n" localSheetId="1" hidden="1">#REF!</definedName>
    <definedName name="n" hidden="1">#REF!</definedName>
    <definedName name="NA" localSheetId="3">#REF!</definedName>
    <definedName name="NA" localSheetId="2">#REF!</definedName>
    <definedName name="NA" localSheetId="8">#REF!</definedName>
    <definedName name="NA" localSheetId="1">#REF!</definedName>
    <definedName name="NA">#REF!</definedName>
    <definedName name="NB" localSheetId="3">#REF!</definedName>
    <definedName name="NB" localSheetId="2">#REF!</definedName>
    <definedName name="NB" localSheetId="8">#REF!</definedName>
    <definedName name="NB" localSheetId="1">#REF!</definedName>
    <definedName name="NB">#REF!</definedName>
    <definedName name="NC" localSheetId="3">#REF!</definedName>
    <definedName name="NC" localSheetId="2">#REF!</definedName>
    <definedName name="NC" localSheetId="8">#REF!</definedName>
    <definedName name="NC" localSheetId="1">#REF!</definedName>
    <definedName name="NC">#REF!</definedName>
    <definedName name="no" localSheetId="3">#REF!</definedName>
    <definedName name="no" localSheetId="2">#REF!</definedName>
    <definedName name="no" localSheetId="8">#REF!</definedName>
    <definedName name="no" localSheetId="1">#REF!</definedName>
    <definedName name="no">#REF!</definedName>
    <definedName name="p" localSheetId="3">#REF!</definedName>
    <definedName name="p" localSheetId="2">#REF!</definedName>
    <definedName name="p" localSheetId="8">#REF!</definedName>
    <definedName name="p" localSheetId="1">#REF!</definedName>
    <definedName name="p">#REF!</definedName>
    <definedName name="pa" localSheetId="3">#REF!</definedName>
    <definedName name="pa" localSheetId="2">#REF!</definedName>
    <definedName name="pa" localSheetId="8">#REF!</definedName>
    <definedName name="pa" localSheetId="1">#REF!</definedName>
    <definedName name="pa">#REF!</definedName>
    <definedName name="_xlnm.Print_Area" localSheetId="3">'Aug-20'!$A$1:$AL$225</definedName>
    <definedName name="_xlnm.Print_Area" localSheetId="6">'Aug-20  Annexure-1  '!$A$1:$J$18</definedName>
    <definedName name="_xlnm.Print_Area" localSheetId="4">'Aug-20 district '!$A$1:$Q$53</definedName>
    <definedName name="_xlnm.Print_Area" localSheetId="8">'Mar-19 (minor )'!$A$1:$AF$60</definedName>
    <definedName name="_xlnm.Print_Area" localSheetId="1">'MD'!$A$1:$AT$234</definedName>
    <definedName name="_xlnm.Print_Area" localSheetId="0">'Sep-19'!$A$1:$AN$234</definedName>
    <definedName name="rggvy" localSheetId="3" hidden="1">#REF!</definedName>
    <definedName name="rggvy" localSheetId="2" hidden="1">#REF!</definedName>
    <definedName name="rggvy" localSheetId="8" hidden="1">#REF!</definedName>
    <definedName name="rggvy" localSheetId="1" hidden="1">#REF!</definedName>
    <definedName name="rggvy" hidden="1">#REF!</definedName>
    <definedName name="ss" localSheetId="3">#REF!</definedName>
    <definedName name="ss" localSheetId="2">#REF!</definedName>
    <definedName name="ss" localSheetId="8">#REF!</definedName>
    <definedName name="ss" localSheetId="1">#REF!</definedName>
    <definedName name="ss">#REF!</definedName>
    <definedName name="t" localSheetId="3">#REF!</definedName>
    <definedName name="t" localSheetId="2">#REF!</definedName>
    <definedName name="t" localSheetId="8">#REF!</definedName>
    <definedName name="t" localSheetId="1">#REF!</definedName>
    <definedName name="t">#REF!</definedName>
    <definedName name="tttt" localSheetId="3">#REF!</definedName>
    <definedName name="tttt" localSheetId="2">#REF!</definedName>
    <definedName name="tttt" localSheetId="8">#REF!</definedName>
    <definedName name="tttt" localSheetId="1">#REF!</definedName>
    <definedName name="tttt">#REF!</definedName>
    <definedName name="UAA" localSheetId="3">#REF!</definedName>
    <definedName name="UAA" localSheetId="2">#REF!</definedName>
    <definedName name="UAA" localSheetId="8">#REF!</definedName>
    <definedName name="UAA" localSheetId="1">#REF!</definedName>
    <definedName name="UAA">#REF!</definedName>
    <definedName name="UNIPSO" localSheetId="3">#REF!</definedName>
    <definedName name="UNIPSO" localSheetId="2">#REF!</definedName>
    <definedName name="UNIPSO" localSheetId="8">#REF!</definedName>
    <definedName name="UNIPSO" localSheetId="1">#REF!</definedName>
    <definedName name="UNIPSO">#REF!</definedName>
    <definedName name="v" localSheetId="3">#REF!</definedName>
    <definedName name="v" localSheetId="2">#REF!</definedName>
    <definedName name="v" localSheetId="8">#REF!</definedName>
    <definedName name="v" localSheetId="1">#REF!</definedName>
    <definedName name="v">#REF!</definedName>
    <definedName name="vvv" localSheetId="3">#REF!</definedName>
    <definedName name="vvv" localSheetId="2">#REF!</definedName>
    <definedName name="vvv" localSheetId="8">#REF!</definedName>
    <definedName name="vvv" localSheetId="1">#REF!</definedName>
    <definedName name="vvv">#REF!</definedName>
    <definedName name="wsabs" hidden="1">0</definedName>
  </definedNames>
  <calcPr fullCalcOnLoad="1"/>
</workbook>
</file>

<file path=xl/sharedStrings.xml><?xml version="1.0" encoding="utf-8"?>
<sst xmlns="http://schemas.openxmlformats.org/spreadsheetml/2006/main" count="2119" uniqueCount="344">
  <si>
    <t>Sl No</t>
  </si>
  <si>
    <t>Division Name</t>
  </si>
  <si>
    <t>10 kVA</t>
  </si>
  <si>
    <t>15kVA</t>
  </si>
  <si>
    <t>25kVA</t>
  </si>
  <si>
    <t>50kVA</t>
  </si>
  <si>
    <t>63kVA</t>
  </si>
  <si>
    <t>100kVA</t>
  </si>
  <si>
    <t>200kVA</t>
  </si>
  <si>
    <t>250kVA</t>
  </si>
  <si>
    <t>300kVA</t>
  </si>
  <si>
    <t>400kVA</t>
  </si>
  <si>
    <t>500kVA</t>
  </si>
  <si>
    <t>500 KVA</t>
  </si>
  <si>
    <t>750 KVA</t>
  </si>
  <si>
    <t>990 KVA</t>
  </si>
  <si>
    <t>Total</t>
  </si>
  <si>
    <t>Grand Total</t>
  </si>
  <si>
    <t>U</t>
  </si>
  <si>
    <t>R</t>
  </si>
  <si>
    <t>HSR</t>
  </si>
  <si>
    <t>South Circle</t>
  </si>
  <si>
    <t xml:space="preserve">North Circle </t>
  </si>
  <si>
    <t>Nelamangala</t>
  </si>
  <si>
    <t>Ramnagar</t>
  </si>
  <si>
    <t>Chandapura</t>
  </si>
  <si>
    <t>Kolar</t>
  </si>
  <si>
    <t>KGF</t>
  </si>
  <si>
    <t>Chikkaballapura</t>
  </si>
  <si>
    <t xml:space="preserve">Kolar Circle </t>
  </si>
  <si>
    <t>BRAZ</t>
  </si>
  <si>
    <t>Tumkur</t>
  </si>
  <si>
    <t>Tiptur</t>
  </si>
  <si>
    <t>Madhugiri</t>
  </si>
  <si>
    <t>Tumkur Circle</t>
  </si>
  <si>
    <t>Davanagere</t>
  </si>
  <si>
    <t>Harihara</t>
  </si>
  <si>
    <t>Chitradurga</t>
  </si>
  <si>
    <t>Hiriyur</t>
  </si>
  <si>
    <t>Davanagere Circle</t>
  </si>
  <si>
    <t>BESCOM</t>
  </si>
  <si>
    <t>160kVA</t>
  </si>
  <si>
    <t>750kVA</t>
  </si>
  <si>
    <t>990KVA</t>
  </si>
  <si>
    <t>1000 KVA</t>
  </si>
  <si>
    <t>Chintamani</t>
  </si>
  <si>
    <t>Indira Nagar</t>
  </si>
  <si>
    <t>Shivajinagar</t>
  </si>
  <si>
    <t>Jayanagar</t>
  </si>
  <si>
    <t>Kormangala</t>
  </si>
  <si>
    <t>Vidhanasoudha</t>
  </si>
  <si>
    <t>RajajiNagar</t>
  </si>
  <si>
    <t>Peenya</t>
  </si>
  <si>
    <t>Malleshwaram</t>
  </si>
  <si>
    <t>Hebbala</t>
  </si>
  <si>
    <t>East Circle</t>
  </si>
  <si>
    <t>West Circle</t>
  </si>
  <si>
    <t>Year</t>
  </si>
  <si>
    <t>Rajajinagar</t>
  </si>
  <si>
    <t>Hebbal</t>
  </si>
  <si>
    <t>Month</t>
  </si>
  <si>
    <t>Sl No.</t>
  </si>
  <si>
    <t>OB of failed trs. At the beginning of the month</t>
  </si>
  <si>
    <t>Closing balance</t>
  </si>
  <si>
    <t xml:space="preserve">Place where the repair center is situated </t>
  </si>
  <si>
    <t>Capacity of the repair center agency for repairing failed Trs/month</t>
  </si>
  <si>
    <t>Bangalore Urban</t>
  </si>
  <si>
    <t>Bangalore Rural</t>
  </si>
  <si>
    <t>Ramanagar</t>
  </si>
  <si>
    <t>C.B Pura</t>
  </si>
  <si>
    <t>BESCOM Total</t>
  </si>
  <si>
    <t>Annexure-1</t>
  </si>
  <si>
    <t>25 KVA</t>
  </si>
  <si>
    <t>63 KVA</t>
  </si>
  <si>
    <t>100 KVA</t>
  </si>
  <si>
    <t>250 KVA</t>
  </si>
  <si>
    <t>Compact Sub Station</t>
  </si>
  <si>
    <t>a</t>
  </si>
  <si>
    <t>b</t>
  </si>
  <si>
    <t>c</t>
  </si>
  <si>
    <t>OB of failed DTCs</t>
  </si>
  <si>
    <t>d</t>
  </si>
  <si>
    <t>e</t>
  </si>
  <si>
    <t xml:space="preserve">Replaced during the month </t>
  </si>
  <si>
    <t>f</t>
  </si>
  <si>
    <t>Balance to be replaced</t>
  </si>
  <si>
    <t>More than 15 days</t>
  </si>
  <si>
    <t>More than 30 days</t>
  </si>
  <si>
    <t>Status of repaired good Transformers
in stock</t>
  </si>
  <si>
    <t>&gt; 500 KVA</t>
  </si>
  <si>
    <t>Status of new transformers in stock</t>
  </si>
  <si>
    <t>Kengeri</t>
  </si>
  <si>
    <t>Name of the repair center</t>
  </si>
  <si>
    <t>BU  Total</t>
  </si>
  <si>
    <t>BR Total</t>
  </si>
  <si>
    <t>Kolar Total</t>
  </si>
  <si>
    <t>C.B Pura Total</t>
  </si>
  <si>
    <t>Tumkur Total</t>
  </si>
  <si>
    <t>DVG Total</t>
  </si>
  <si>
    <t>Chitradurga Total</t>
  </si>
  <si>
    <t>8=(5+6-7)</t>
  </si>
  <si>
    <t>R.R. Nagar</t>
  </si>
  <si>
    <t>No. tr's failed within guarantee period</t>
  </si>
  <si>
    <t xml:space="preserve"> </t>
  </si>
  <si>
    <t>BANGALORE ELECTRICITY SUPPLY COMPANY LIMITED</t>
  </si>
  <si>
    <t>CTAZ</t>
  </si>
  <si>
    <t>District</t>
  </si>
  <si>
    <t>Ramanagara Circle</t>
  </si>
  <si>
    <t xml:space="preserve">BRC </t>
  </si>
  <si>
    <t>Kanakapura</t>
  </si>
  <si>
    <t>Ramanagara Total</t>
  </si>
  <si>
    <t>.</t>
  </si>
  <si>
    <t>Sl.No</t>
  </si>
  <si>
    <t>Particulars</t>
  </si>
  <si>
    <t>_</t>
  </si>
  <si>
    <t>Division</t>
  </si>
  <si>
    <t>10/15/25 kVA</t>
  </si>
  <si>
    <t>50/63/75 kVA</t>
  </si>
  <si>
    <t>100/160 kVA</t>
  </si>
  <si>
    <t>200/250 kVA</t>
  </si>
  <si>
    <t>300/400/500 kVA</t>
  </si>
  <si>
    <t>Above 500 kVA</t>
  </si>
  <si>
    <t xml:space="preserve">Total </t>
  </si>
  <si>
    <t>south</t>
  </si>
  <si>
    <t>west</t>
  </si>
  <si>
    <t>north</t>
  </si>
  <si>
    <t>BRC</t>
  </si>
  <si>
    <t>kolar</t>
  </si>
  <si>
    <t>DGM (OP-1)                    BESCOM</t>
  </si>
  <si>
    <t>DGM (OP-1)                         BESCOM</t>
  </si>
  <si>
    <t>500KVA</t>
  </si>
  <si>
    <t>10 KVA</t>
  </si>
  <si>
    <t>15KVA</t>
  </si>
  <si>
    <t>25KVA</t>
  </si>
  <si>
    <t>50KVA</t>
  </si>
  <si>
    <t>63KVA</t>
  </si>
  <si>
    <t>100KVA</t>
  </si>
  <si>
    <t>160KVA</t>
  </si>
  <si>
    <t>200KVA</t>
  </si>
  <si>
    <t>250KVA</t>
  </si>
  <si>
    <t>300KVA</t>
  </si>
  <si>
    <t>400KVA</t>
  </si>
  <si>
    <t>Hosakote</t>
  </si>
  <si>
    <t xml:space="preserve">                                                  Annexure-1</t>
  </si>
  <si>
    <t xml:space="preserve">  </t>
  </si>
  <si>
    <t>Compact s/s</t>
  </si>
  <si>
    <t xml:space="preserve">        Format-1</t>
  </si>
  <si>
    <t>160 KVA</t>
  </si>
  <si>
    <t>10=(6/4)*100</t>
  </si>
  <si>
    <t>11=(9/4)*100</t>
  </si>
  <si>
    <t>Format -3</t>
  </si>
  <si>
    <t>Format -4</t>
  </si>
  <si>
    <t>Format-2</t>
  </si>
  <si>
    <t>More than 3 days</t>
  </si>
  <si>
    <t>tumkur</t>
  </si>
  <si>
    <t xml:space="preserve">CTAZ </t>
  </si>
  <si>
    <t xml:space="preserve">BRAZ </t>
  </si>
  <si>
    <t>new</t>
  </si>
  <si>
    <t>repaired</t>
  </si>
  <si>
    <t>store</t>
  </si>
  <si>
    <t>bank</t>
  </si>
  <si>
    <t xml:space="preserve">  AGM-3                   BESCOM</t>
  </si>
  <si>
    <t>AGM-3                  BESCOM</t>
  </si>
  <si>
    <t xml:space="preserve">  DGM (OP-1)                                   BESCOM                                                   </t>
  </si>
  <si>
    <t>east</t>
  </si>
  <si>
    <t xml:space="preserve">  AGM-3                                                                                  BESCOM</t>
  </si>
  <si>
    <t>DGM (OP-1)                                                                                         BESCOM</t>
  </si>
  <si>
    <t xml:space="preserve">  AGM-3      </t>
  </si>
  <si>
    <t xml:space="preserve">  AGM-3</t>
  </si>
  <si>
    <t>DTR Failed during month</t>
  </si>
  <si>
    <t>DTR Existing</t>
  </si>
  <si>
    <t>OB of failed DTRs</t>
  </si>
  <si>
    <t>Status of DTRs replacement</t>
  </si>
  <si>
    <t>No of DTRs pending for replacement</t>
  </si>
  <si>
    <t>Kunigal</t>
  </si>
  <si>
    <t>BMAZ South</t>
  </si>
  <si>
    <t>BMAZ North</t>
  </si>
  <si>
    <t>Vidhansoudha</t>
  </si>
  <si>
    <t>Magadi</t>
  </si>
  <si>
    <t>BMAZ south</t>
  </si>
  <si>
    <t>CSS</t>
  </si>
  <si>
    <t>DIVISION WISE AND CAPACITY WISE DISTRIBUTION TRANSFORMERS INSTALLED DURING THE MONTH OF SEP-18</t>
  </si>
  <si>
    <t>DIVISION WISE AND CAPACITY WISE DISTRIBUTION TRANSFORMERS  ADDED DURING SEP-18 &amp; DURING FY 2018-19</t>
  </si>
  <si>
    <r>
      <t>DIVISION WISE AND CAPACITY WISE DISTRIBUTION TRANSFORMERS EXISTING AS AT THE END OF SEP</t>
    </r>
    <r>
      <rPr>
        <b/>
        <i/>
        <sz val="36"/>
        <color indexed="8"/>
        <rFont val="Bookman Old Style"/>
        <family val="1"/>
      </rPr>
      <t>-</t>
    </r>
    <r>
      <rPr>
        <b/>
        <sz val="36"/>
        <color indexed="8"/>
        <rFont val="Bookman Old Style"/>
        <family val="1"/>
      </rPr>
      <t>18</t>
    </r>
  </si>
  <si>
    <t xml:space="preserve">                             DIVISION WISE AND CAPACITY WISE DISTRIBUTION  TRANSFORMERS FAILED DURING SEP-18 &amp; DURING FY 2018-19                                                                                                                                          </t>
  </si>
  <si>
    <t>Whitefield</t>
  </si>
  <si>
    <t>Note: In West circle, Rajajinagar division 1x250KVA DTR is enhanced by 1x500KVA DTR. Hence in the existing DTRs is decreased by 1No.,(322689+2671-1=325359)</t>
  </si>
  <si>
    <t>DGM(OP-1)
  BESCOM</t>
  </si>
  <si>
    <t>Jalahalli</t>
  </si>
  <si>
    <t>100/250/ 500 KVA</t>
  </si>
  <si>
    <t>990/1000 KVA</t>
  </si>
  <si>
    <t xml:space="preserve"> DGM (OP-1)                         BESCOM                                                   </t>
  </si>
  <si>
    <t>DIVISION WISE AND CAPACITY WISE DISTRIBUTION TRANSFORMERS EXISTING AS AT THE END OF JAN-19</t>
  </si>
  <si>
    <t xml:space="preserve">                             DIVISION WISE AND CAPACITY WISE DISTRIBUTION  TRANSFORMERS FAILED DURING JAN-19 &amp; DURING FY 2018-19                                                                                                                                          </t>
  </si>
  <si>
    <t xml:space="preserve">
</t>
  </si>
  <si>
    <t>Note:1) In North circle, Malleshwaram division 2X25KVA DTRs removed due to building demolish . Hence in the existing details DTR is decreased by 2 numbers( 335523+3789-2=339307)</t>
  </si>
  <si>
    <t xml:space="preserve">         2) In  West circle, Rajajinagar division 1X100KVA DTR is enhanced by 200KVA DTR.</t>
  </si>
  <si>
    <t xml:space="preserve">         3) In  East circle, Vidhanasoudha division 4X500KVA DTRs is enhanced by  2X750KVA &amp; 2X990KVA Compact sub station and 11X500KVA is converted into 500KVA Compact sub station.</t>
  </si>
  <si>
    <t xml:space="preserve">                             DIVISION WISE AND CAPACITY WISE DISTRIBUTION  TRANSFORMERS FAILED DURING FEB-19 &amp; DURING FY 2018-19      (Minor)                                                                                                                                    </t>
  </si>
  <si>
    <t xml:space="preserve">  AGM-3                                    BESCOM</t>
  </si>
  <si>
    <t>Above 500 KVA</t>
  </si>
  <si>
    <t>Note</t>
  </si>
  <si>
    <t>1000KVA</t>
  </si>
  <si>
    <t xml:space="preserve">Details </t>
  </si>
  <si>
    <t>DTC Failured during month</t>
  </si>
  <si>
    <t>DTC Exisiting</t>
  </si>
  <si>
    <t>% Failure rate (failed/Existing)</t>
  </si>
  <si>
    <t>Total DTCs to be replaced</t>
  </si>
  <si>
    <t>Replaced during the month</t>
  </si>
  <si>
    <t>Replacement rate (Replaced/Total DTCs to be replaced)</t>
  </si>
  <si>
    <t>Balance to be replaced (Total DTCs to be replaced - Replaced)</t>
  </si>
  <si>
    <t>Reconsiled data</t>
  </si>
  <si>
    <t>Difference</t>
  </si>
  <si>
    <t>Capacity wise reconcile</t>
  </si>
  <si>
    <t>Replaced</t>
  </si>
  <si>
    <t>CB</t>
  </si>
  <si>
    <t>Total failure(to be replaced)</t>
  </si>
  <si>
    <t>Note : Capacity wise failed Transformers are reconsiled with division statistaices</t>
  </si>
  <si>
    <t xml:space="preserve">3.Davangere 16 No.s*100 KVA TC is Enhancment to    16 No.s*250 KVA davangere division.      </t>
  </si>
  <si>
    <t xml:space="preserve">1. West Circle  Rajajinagar 1*100 KVA DTC is  Enhancement to 1*250 KVA                </t>
  </si>
  <si>
    <t xml:space="preserve">2.North Circle 1*250 KVA ,1*300KVA &amp; 2*500 kva TC HAS BEEN REMOVED AND CONVERTED TO 2*990 KVA CSS UNDER SPILL OVER WORKS  in Malleshwaram Division….       </t>
  </si>
  <si>
    <t xml:space="preserve">  AGM-3
BESCOM     </t>
  </si>
  <si>
    <t>DGM (OP-1)   
BESCOM</t>
  </si>
  <si>
    <t xml:space="preserve">        Format-2</t>
  </si>
  <si>
    <t>DIVISION WISE AND CAPACITY WISE DISTRIBUTION TRANSFORMERS INSTALLED DURING THE MONTH OF SEP-19</t>
  </si>
  <si>
    <t>DIVISION WISE AND CAPACITY WISE DISTRIBUTION TRANSFORMERS ADDED DURING FY 2019-20 UPTO SEP-19</t>
  </si>
  <si>
    <t>DIVISION WISE AND CAPACITY WISE DISTRIBUTION TRANSFORMERS EXISTING AS AT THE END OF SEP-19</t>
  </si>
  <si>
    <t xml:space="preserve">                             DIVISION WISE AND CAPACITY WISE DISTRIBUTION  TRANSFORMERS FAILED DURING SEP-19 &amp; DURING FY 2019-20                                                                                                                                          </t>
  </si>
  <si>
    <t>Jalahallli</t>
  </si>
  <si>
    <t>Format -1</t>
  </si>
  <si>
    <t>Format -2</t>
  </si>
  <si>
    <t>AGM-3</t>
  </si>
  <si>
    <t xml:space="preserve">                         AGM-3</t>
  </si>
  <si>
    <t xml:space="preserve">                       BESCOM</t>
  </si>
  <si>
    <t>DGM(OP-1)</t>
  </si>
  <si>
    <t xml:space="preserve"> DIVISION WISE AND CAPACITY WISE DISTRIBUTION  TRANSFORMERS FAILED DURING Sep-19 &amp; DURING FY 2019-20                                                                                                                                          </t>
  </si>
  <si>
    <t>M/s Achu Power Enterprises &amp; M/s Vinayaka Enterprises &amp; M/s S V Enterprises</t>
  </si>
  <si>
    <t>M/s Sri Venkateshwara Electrical Engineering Works</t>
  </si>
  <si>
    <t xml:space="preserve">Repair works are continuing with the existing agency  M/s S M Enterprises </t>
  </si>
  <si>
    <t>M/s Durgadevi industrie</t>
  </si>
  <si>
    <t>M/s  Shree enterprises</t>
  </si>
  <si>
    <t xml:space="preserve">M/s Sri Najundeshwara Electricals &amp; M/s Chamundi Electrical Industries </t>
  </si>
  <si>
    <t xml:space="preserve">M/s  Shakthi Enterprises </t>
  </si>
  <si>
    <t>M/s Sairam Enterprises</t>
  </si>
  <si>
    <t>Repair works to be carried out by M/s Shakthi Enterprises at Channapatana Repair center</t>
  </si>
  <si>
    <t>Repair works are continuing with the existing agency  M/s Durgadevi industrie</t>
  </si>
  <si>
    <r>
      <t>1) Rajajinagar 2) Kengeri3)</t>
    </r>
    <r>
      <rPr>
        <b/>
        <sz val="12"/>
        <color indexed="8"/>
        <rFont val="Bookman Old Style"/>
        <family val="1"/>
      </rPr>
      <t>RR Nagara (                      new)</t>
    </r>
  </si>
  <si>
    <t xml:space="preserve">1. M/sVilas Enterprises &amp; M/s Ramesh Electricals </t>
  </si>
  <si>
    <r>
      <t>4) Koramangala</t>
    </r>
    <r>
      <rPr>
        <b/>
        <sz val="12"/>
        <color indexed="8"/>
        <rFont val="Bookman Old Style"/>
        <family val="1"/>
      </rPr>
      <t>(To be retendered)</t>
    </r>
  </si>
  <si>
    <t>5) Whitefield</t>
  </si>
  <si>
    <r>
      <t>6)Mattikere</t>
    </r>
    <r>
      <rPr>
        <b/>
        <sz val="12"/>
        <color indexed="8"/>
        <rFont val="Bookman Old Style"/>
        <family val="1"/>
      </rPr>
      <t xml:space="preserve"> (To be Retendered)</t>
    </r>
  </si>
  <si>
    <t>7)Chandapura</t>
  </si>
  <si>
    <t xml:space="preserve">8) D.B pura, </t>
  </si>
  <si>
    <t>9) Yelahanka                                10) Hosakote</t>
  </si>
  <si>
    <t>11) Channapatana</t>
  </si>
  <si>
    <t>12) Magadi</t>
  </si>
  <si>
    <r>
      <t xml:space="preserve">13) Kanaka pura </t>
    </r>
    <r>
      <rPr>
        <b/>
        <sz val="12"/>
        <color indexed="8"/>
        <rFont val="Bookman Old Style"/>
        <family val="1"/>
      </rPr>
      <t>(To be retendered)</t>
    </r>
  </si>
  <si>
    <t xml:space="preserve">14) Kolar                                       15)  Srinivasapura,           </t>
  </si>
  <si>
    <r>
      <t xml:space="preserve">16) Mulabagilu          17) KGF
18) </t>
    </r>
    <r>
      <rPr>
        <b/>
        <sz val="12"/>
        <color indexed="8"/>
        <rFont val="Bookman Old Style"/>
        <family val="1"/>
      </rPr>
      <t>Malur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(New to be retendered)</t>
    </r>
  </si>
  <si>
    <t>19) Shidlaghatta                         20) Chinthamani</t>
  </si>
  <si>
    <t>M/s SLN Electricals M/s Vilas Enterprises</t>
  </si>
  <si>
    <t xml:space="preserve">1. M/s  High Energy systems  &amp; M/s High Energy systems </t>
  </si>
  <si>
    <r>
      <t>21) C.B pura(</t>
    </r>
    <r>
      <rPr>
        <b/>
        <sz val="12"/>
        <color indexed="8"/>
        <rFont val="Bookman Old Style"/>
        <family val="1"/>
      </rPr>
      <t xml:space="preserve"> To be Retendered) </t>
    </r>
    <r>
      <rPr>
        <sz val="12"/>
        <color indexed="8"/>
        <rFont val="Bookman Old Style"/>
        <family val="1"/>
      </rPr>
      <t>22)Bagehalli 23)Gowribidanur</t>
    </r>
  </si>
  <si>
    <t xml:space="preserve">Repair works are continuing with the existing agency  M/s S M Enterprises  of CB pura Repair Center &amp; M/s Shiradi  Sai Electricals &amp; Shiradi  Sai Electricals
</t>
  </si>
  <si>
    <t>24)Gubbi                                      25) Tumkur</t>
  </si>
  <si>
    <t>M/s SM Enterprises &amp; M/s vijayshree Transformers Tumkur</t>
  </si>
  <si>
    <t>26) Kunigal</t>
  </si>
  <si>
    <t>M/s Shree Bhyraveshwara Electricals</t>
  </si>
  <si>
    <t>M/s National Transcare &amp; Repair works to be carried out by M/s Gajanana Power Controls private Limited. &amp; M/s Shree Bhyraveshwara Electricals</t>
  </si>
  <si>
    <r>
      <t xml:space="preserve">27) Tiptur                                    28) </t>
    </r>
    <r>
      <rPr>
        <b/>
        <sz val="12"/>
        <color indexed="8"/>
        <rFont val="Bookman Old Style"/>
        <family val="1"/>
      </rPr>
      <t>C.N halli(To be Retendered)</t>
    </r>
    <r>
      <rPr>
        <sz val="12"/>
        <color indexed="8"/>
        <rFont val="Bookman Old Style"/>
        <family val="1"/>
      </rPr>
      <t xml:space="preserve">
29)Turvekere(</t>
    </r>
    <r>
      <rPr>
        <b/>
        <sz val="12"/>
        <color indexed="8"/>
        <rFont val="Bookman Old Style"/>
        <family val="1"/>
      </rPr>
      <t>New )</t>
    </r>
  </si>
  <si>
    <r>
      <t xml:space="preserve">30) Pavgada          31)Sira                                     32) Madhugiri 33) Koratgere </t>
    </r>
    <r>
      <rPr>
        <b/>
        <sz val="12"/>
        <color indexed="8"/>
        <rFont val="Bookman Old Style"/>
        <family val="1"/>
      </rPr>
      <t>(New to be retendered )</t>
    </r>
  </si>
  <si>
    <t>M/s vijayshree Transformers &amp; M/s Durgadevi Industries &amp; M/s National Transcare &amp; Repair works are continuing with the existing agency M/s national Transcare</t>
  </si>
  <si>
    <r>
      <t xml:space="preserve">34) Davanagere ( </t>
    </r>
    <r>
      <rPr>
        <b/>
        <sz val="12"/>
        <color indexed="8"/>
        <rFont val="Bookman Old Style"/>
        <family val="1"/>
      </rPr>
      <t>To be retendered)</t>
    </r>
    <r>
      <rPr>
        <sz val="12"/>
        <color indexed="8"/>
        <rFont val="Bookman Old Style"/>
        <family val="1"/>
      </rPr>
      <t xml:space="preserve"> 35)Jagaluru 36) </t>
    </r>
    <r>
      <rPr>
        <b/>
        <sz val="12"/>
        <color indexed="8"/>
        <rFont val="Bookman Old Style"/>
        <family val="1"/>
      </rPr>
      <t>Channagiri (New to be retendered)</t>
    </r>
  </si>
  <si>
    <t>Davangere,Jagalur  and Channagiri are carried out by M/s Manasa Power Controls Systems at Jagalur Repair center</t>
  </si>
  <si>
    <t>37) Harappanahalli                  38) Harihara 39) Honnali</t>
  </si>
  <si>
    <t>M/s JM Ele &amp; M/s Sangam Electicals and Works  and M/s Manjunatha Electricals and Transformer repair center</t>
  </si>
  <si>
    <t>M/s Acchu Power Equipments &amp; M/s Pushpak Electric Industries</t>
  </si>
  <si>
    <t>40) Hosadurga 41)Chitradurga 42) Holalkere (New to be retendered)</t>
  </si>
  <si>
    <t>Sri Vigneshwara Enterprises  &amp; M/s SM Enterprises &amp; Repair works are continuing with the existing agency at Hosdurga Repair Center</t>
  </si>
  <si>
    <t xml:space="preserve"> 43) Hiriyuru                                44)  Challakere</t>
  </si>
  <si>
    <t>5)M/s Sri Venkateshwara Electrical Engineering Works</t>
  </si>
  <si>
    <t>7)M/s Durgadevi industrie</t>
  </si>
  <si>
    <t>8)M/s  Shree enterprises</t>
  </si>
  <si>
    <t>12) M/s Sairam Enterprises</t>
  </si>
  <si>
    <t xml:space="preserve">11) M/s  Shakthi Enterprises </t>
  </si>
  <si>
    <t xml:space="preserve">9)M/s Sri Najundeshwara Electricals 
10) M/s Chamundi Electrical Industries </t>
  </si>
  <si>
    <t xml:space="preserve">14)M/sVilas Enterprises  
15) M/s Ramesh Electricals </t>
  </si>
  <si>
    <t>26)M/s Shree Bhyraveshwara Electricals</t>
  </si>
  <si>
    <t>30)M/s vijayshree Transformers 
31) M/s Durgadevi Industries 
32) M/s National Transcare &amp; Repair works are continuing with the existing agency
33) M/s national Transcare</t>
  </si>
  <si>
    <t>9) Yelahanka                             
10) Hosakote</t>
  </si>
  <si>
    <t xml:space="preserve">14) Kolar                                       
15)  Srinivasapura,           </t>
  </si>
  <si>
    <t>19) Shidlaghatta                       
20) Chinthamani</t>
  </si>
  <si>
    <t>24)Gubbi                                     
25) Tumkur</t>
  </si>
  <si>
    <t>19)M/s SLN Electricals 
20) M/s Vilas Enterprises</t>
  </si>
  <si>
    <t xml:space="preserve">Repair works are continuing with the existing agency  
21)M/s S M Enterprises  of CB pura Repair Center 
22)M/s Shiradi  Sai Electricals 
23)Shiradi  Sai Electricals
</t>
  </si>
  <si>
    <t>24)M/s SM Enterprises  
25)M/s vijayshree Transformers Tumkur</t>
  </si>
  <si>
    <t>34)Davangere,
35)Jagalur  and 
36)Channagiri are carried out by M/s Manasa Power Controls Systems at Jagalur Repair center</t>
  </si>
  <si>
    <t xml:space="preserve">43)M/s Acchu Power Equipments 
44) M/s Pushpak Electric Industries 
45) M/s Pushpak Electric Industries </t>
  </si>
  <si>
    <t xml:space="preserve">  AGM-3                   
BESCOM</t>
  </si>
  <si>
    <t>DGM (OP-1)                         
BESCOM</t>
  </si>
  <si>
    <t xml:space="preserve">  AGM-3                             
BESCOM                      </t>
  </si>
  <si>
    <t>DGM (OP-1)                                 
BESCOM</t>
  </si>
  <si>
    <t>4) Koramangala(Retender is under process)</t>
  </si>
  <si>
    <t>13) Kanaka pura (Retender is under process)</t>
  </si>
  <si>
    <t>16) Mulabagilu         
17) KGF
18) Malur (New Retender is under process)</t>
  </si>
  <si>
    <t>21) C.B pura( Retender is under process) 
22)Bagehalli 
23)Gowribidanur</t>
  </si>
  <si>
    <t>27) Tiptur                                    
28) C.N halli(Retender is under process)
29)Turvekere(New )</t>
  </si>
  <si>
    <t>30) Pavgada        
31)Sira                                    
32) Madhugiri 33) Koratgere (New Retender is under process )</t>
  </si>
  <si>
    <t>34) Davanagere ( Retender is under process) 
35)Jagaluru 
36) Channagiri (New Retender is under process)</t>
  </si>
  <si>
    <t>-</t>
  </si>
  <si>
    <t xml:space="preserve">                </t>
  </si>
  <si>
    <t xml:space="preserve"> AGM-3                   
BESCOM</t>
  </si>
  <si>
    <t xml:space="preserve">13)Repair works is carried out by Durgadevi industrie at chandapura
</t>
  </si>
  <si>
    <t>37) Harappanahalli                  
38) Harihara 39) Honnali(Tender Under Progress)</t>
  </si>
  <si>
    <t>37) M/s JM Electricals
38) M/s Sangam Electicals and Works 
39) M/s Manjunatha Electricals and Transformer repair center</t>
  </si>
  <si>
    <t>40) Hosadurga 41)Chitradurga 
42) Holalkere (Tender under process)</t>
  </si>
  <si>
    <t>40)Sri Vigneshwara Enterprises 
41) M/s SM Enterprises  
42) M/s Sri Vigneshwara Enterprises</t>
  </si>
  <si>
    <r>
      <t xml:space="preserve">
43) Hiriyuru                                
44)  Challakere
45)Molkalmuru </t>
    </r>
    <r>
      <rPr>
        <b/>
        <sz val="14"/>
        <color indexed="8"/>
        <rFont val="Bookman Old Style"/>
        <family val="1"/>
      </rPr>
      <t>(New )</t>
    </r>
  </si>
  <si>
    <t>Total failure</t>
  </si>
  <si>
    <t>Tr. Failed cumulative (from    Apr-20 to         March-21)</t>
  </si>
  <si>
    <t>27)M/s National Transcare 
28)Repair works to be carried out by M/sShree Gajana Power controls Pvt. Ltd 
29)M/s Shree Bhyraveshwara Electricals</t>
  </si>
  <si>
    <t xml:space="preserve">6)Mattikere </t>
  </si>
  <si>
    <t>1)M/s Achu Power Enterprises 
2) M/s Sri  Vinayaka Enterprises 
3) M/s S V Enterprises</t>
  </si>
  <si>
    <t>1)
2) Kengeri
3)</t>
  </si>
  <si>
    <t xml:space="preserve">1)M/s S V Enterprises
2)M/s Achu Power Enterprises 
3) M/s Sri  Vinayaka Enterprises </t>
  </si>
  <si>
    <r>
      <t>1) RR Nagara (new)
2) Rajajinagar
3)</t>
    </r>
    <r>
      <rPr>
        <sz val="14"/>
        <color indexed="8"/>
        <rFont val="Bookman Old Style"/>
        <family val="1"/>
      </rPr>
      <t xml:space="preserve"> Kengeri</t>
    </r>
  </si>
  <si>
    <t xml:space="preserve"> Cum Tr. Failed rate (from  Apr-20 to March-21)</t>
  </si>
  <si>
    <t>cum repaired 
(from  Apr-20 to March-21)</t>
  </si>
  <si>
    <t xml:space="preserve">
6) M/s Sainatha power system </t>
  </si>
  <si>
    <t>Repair works are continuing with the existing agency  
4)M/s Durgadevi industrie /  M/s Kavika Industries</t>
  </si>
  <si>
    <t>DIVISION WISE AND CAPACITY WISE DISTRIBUTION TRANSFORMERS INSTALLED DURING THE MONTH OF Aug-20</t>
  </si>
  <si>
    <t>DIVISION WISE AND CAPACITY WISE DISTRIBUTION TRANSFORMERS ADDED DURING FY 2020-21 UPTO Aug-20</t>
  </si>
  <si>
    <t>DIVISION WISE AND CAPACITY WISE DISTRIBUTION EXISTING AS AT THE END OF Aug-20</t>
  </si>
  <si>
    <t xml:space="preserve"> DIVISION WISE AND CAPACITY WISE DISTRIBUTION  TRANSFORMERS FAILED DURING Aug-20 &amp; DURING FY 2020-21</t>
  </si>
  <si>
    <t>Details of DTR failure for the month of Aug-20</t>
  </si>
  <si>
    <t>Details of capacity wise DTC Failure for the month of Aug-2020</t>
  </si>
  <si>
    <t xml:space="preserve">16) M/s  High Energy systems 
17) M/sVilas Enterprises  </t>
  </si>
  <si>
    <t>Note:1.In Shivajinagara Division, E-2 S/D, 4x1000kVA CSS added by removing 2x63kVA, 7x100kVA, 2x200kVA, 2x300kVA and 1x500kVA under system strengthening works (RC Works). The details are as follows:
           a.Providing compact sub station 1x1000 KVA by replacing existing near by DTCs at Chik Bazaar Road. (Capex Sl. No. 14) 464/SND/19-20/RC-459/14.147/G-38294 dt.28.08.2019,1*63KVA +3*100KVA+1*200KVA
           b.Providing compact sub station 1x1000 KVA by replacing existing nearby DTCs at Muthalamma Koil Street. (Capex Sl. No. 16),464/SND/19-20/RC-459/14.147/G-38297 dt.28.08.2019,1*100KVA+1*200KVA +1*300KVA 
           c.Providing compact sub station 1x1000 KVA by replacing existing  DTC s  at Thimmiah Road, N.P Street Junction. (Capex Sl. No. 10),464/SND/19-20/RC-459/14.147/G-38298 dt.28.08.2019,1*100KVA+1*500KVA 
           d.Providing compact sub station 1x1000 KVA by replacing existing DTC s at Darga DTc &amp; SH Road DTC at bouti market, sulthanjigunta road,464/SND/19-20/RC-459/14.147/G-38299/G-38945 dt.5.11.19,1*63KVA +2*100KVA+1*300KVA 
         2.In North Circle  Hebbala division C4 Sub division  1x100 KVA Transformers  Enhanced to 1x250 KVA  CSS . 
Hence the Existing Distribution Transformers Total ( 388216+2333-15=390534 Nos's)</t>
  </si>
  <si>
    <t>District wise Distribution Transformer  failure details of Aug-20</t>
  </si>
  <si>
    <t>Existing Tr. at the end of            Aug-20</t>
  </si>
  <si>
    <t>Tr. Failed during the month of Aug-20</t>
  </si>
  <si>
    <t>Failed DTRs Replaced during the month of Aug-20</t>
  </si>
  <si>
    <t>Tr. Failed rate for the month of Aug-20</t>
  </si>
  <si>
    <t>Repaired during the month     Aug-20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</si>
</sst>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_ &quot;Rs.&quot;\ * #,##0.00_ ;_ &quot;Rs.&quot;\ * \-#,##0.00_ ;_ &quot;Rs.&quot;\ * &quot;-&quot;??_ ;_ @_ "/>
    <numFmt numFmtId="188" formatCode="0.0000000000"/>
    <numFmt numFmtId="189" formatCode="0.00000000000"/>
    <numFmt numFmtId="190" formatCode="0.000000000000"/>
    <numFmt numFmtId="191" formatCode="0.000000000"/>
  </numFmts>
  <fonts count="2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28"/>
      <name val="Bookman Old Style"/>
      <family val="1"/>
    </font>
    <font>
      <sz val="24"/>
      <name val="Bookman Old Style"/>
      <family val="1"/>
    </font>
    <font>
      <b/>
      <sz val="18"/>
      <name val="Bookman Old Style"/>
      <family val="1"/>
    </font>
    <font>
      <b/>
      <sz val="28"/>
      <name val="Bookman Old Style"/>
      <family val="1"/>
    </font>
    <font>
      <b/>
      <sz val="36"/>
      <color indexed="8"/>
      <name val="Bookman Old Style"/>
      <family val="1"/>
    </font>
    <font>
      <b/>
      <i/>
      <sz val="36"/>
      <color indexed="8"/>
      <name val="Bookman Old Style"/>
      <family val="1"/>
    </font>
    <font>
      <sz val="22"/>
      <name val="Bookman Old Style"/>
      <family val="1"/>
    </font>
    <font>
      <b/>
      <sz val="24"/>
      <name val="Bookman Old Style"/>
      <family val="1"/>
    </font>
    <font>
      <b/>
      <sz val="36"/>
      <name val="Bookman Old Style"/>
      <family val="1"/>
    </font>
    <font>
      <sz val="14"/>
      <name val="Bookman Old Style"/>
      <family val="1"/>
    </font>
    <font>
      <b/>
      <sz val="30"/>
      <name val="Bookman Old Style"/>
      <family val="1"/>
    </font>
    <font>
      <b/>
      <sz val="11"/>
      <name val="Bookman Old Style"/>
      <family val="1"/>
    </font>
    <font>
      <b/>
      <sz val="26"/>
      <name val="Bookman Old Style"/>
      <family val="1"/>
    </font>
    <font>
      <b/>
      <sz val="16"/>
      <name val="Bookman Old Style"/>
      <family val="1"/>
    </font>
    <font>
      <sz val="36"/>
      <name val="Bookman Old Style"/>
      <family val="1"/>
    </font>
    <font>
      <sz val="30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sz val="12"/>
      <name val="Arial Rounded MT Bold"/>
      <family val="2"/>
    </font>
    <font>
      <sz val="18"/>
      <name val="Bookman Old Style"/>
      <family val="1"/>
    </font>
    <font>
      <sz val="14"/>
      <color indexed="8"/>
      <name val="Times New Roman"/>
      <family val="1"/>
    </font>
    <font>
      <b/>
      <sz val="38"/>
      <name val="Bookman Old Style"/>
      <family val="1"/>
    </font>
    <font>
      <b/>
      <sz val="28"/>
      <name val="Nirmala UI"/>
      <family val="2"/>
    </font>
    <font>
      <sz val="26"/>
      <name val="Bookman Old Style"/>
      <family val="1"/>
    </font>
    <font>
      <b/>
      <sz val="48"/>
      <name val="Bookman Old Style"/>
      <family val="1"/>
    </font>
    <font>
      <sz val="48"/>
      <name val="Bookman Old Style"/>
      <family val="1"/>
    </font>
    <font>
      <b/>
      <sz val="36"/>
      <name val="Nirmala UI"/>
      <family val="2"/>
    </font>
    <font>
      <b/>
      <sz val="48"/>
      <name val="Nirmala UI"/>
      <family val="2"/>
    </font>
    <font>
      <b/>
      <sz val="22"/>
      <name val="Bookman Old Style"/>
      <family val="1"/>
    </font>
    <font>
      <b/>
      <sz val="29"/>
      <name val="Bookman Old Style"/>
      <family val="1"/>
    </font>
    <font>
      <sz val="12"/>
      <name val="Bookman Old Style"/>
      <family val="1"/>
    </font>
    <font>
      <sz val="36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72"/>
      <name val="Bookman Old Style"/>
      <family val="1"/>
    </font>
    <font>
      <sz val="72"/>
      <name val="Bookman Old Style"/>
      <family val="1"/>
    </font>
    <font>
      <b/>
      <sz val="14"/>
      <name val="Book Antiqua"/>
      <family val="1"/>
    </font>
    <font>
      <sz val="22"/>
      <name val="Book Antiqua"/>
      <family val="1"/>
    </font>
    <font>
      <sz val="14"/>
      <name val="Book Antiqua"/>
      <family val="1"/>
    </font>
    <font>
      <b/>
      <sz val="26"/>
      <name val="Book Antiqua"/>
      <family val="1"/>
    </font>
    <font>
      <b/>
      <sz val="65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sz val="22"/>
      <color indexed="8"/>
      <name val="Bookman Old Style"/>
      <family val="1"/>
    </font>
    <font>
      <b/>
      <sz val="36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Bookman Old Styl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8"/>
      <name val="Bookman Old Style"/>
      <family val="1"/>
    </font>
    <font>
      <sz val="36"/>
      <color indexed="8"/>
      <name val="Bookman Old Style"/>
      <family val="1"/>
    </font>
    <font>
      <sz val="28"/>
      <color indexed="8"/>
      <name val="Bookman Old Style"/>
      <family val="1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24"/>
      <color indexed="8"/>
      <name val="Bookman Old Style"/>
      <family val="1"/>
    </font>
    <font>
      <b/>
      <sz val="28"/>
      <color indexed="8"/>
      <name val="Nirmala UI"/>
      <family val="2"/>
    </font>
    <font>
      <b/>
      <sz val="30"/>
      <color indexed="8"/>
      <name val="Bookman Old Style"/>
      <family val="1"/>
    </font>
    <font>
      <b/>
      <sz val="29"/>
      <color indexed="8"/>
      <name val="Bookman Old Style"/>
      <family val="1"/>
    </font>
    <font>
      <sz val="30"/>
      <color indexed="8"/>
      <name val="Bookman Old Style"/>
      <family val="1"/>
    </font>
    <font>
      <b/>
      <sz val="26"/>
      <color indexed="8"/>
      <name val="Bookman Old Style"/>
      <family val="1"/>
    </font>
    <font>
      <b/>
      <sz val="28"/>
      <color indexed="8"/>
      <name val="Bookman Old Style"/>
      <family val="1"/>
    </font>
    <font>
      <sz val="22"/>
      <color indexed="8"/>
      <name val="Book Antiqua"/>
      <family val="1"/>
    </font>
    <font>
      <sz val="14"/>
      <color indexed="8"/>
      <name val="Book Antiqua"/>
      <family val="1"/>
    </font>
    <font>
      <sz val="26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6"/>
      <color indexed="8"/>
      <name val="Nirmala UI"/>
      <family val="2"/>
    </font>
    <font>
      <b/>
      <sz val="48"/>
      <color indexed="8"/>
      <name val="Bookman Old Style"/>
      <family val="1"/>
    </font>
    <font>
      <b/>
      <sz val="36"/>
      <color indexed="9"/>
      <name val="Bookman Old Style"/>
      <family val="1"/>
    </font>
    <font>
      <b/>
      <sz val="2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28"/>
      <color indexed="9"/>
      <name val="Bookman Old Style"/>
      <family val="1"/>
    </font>
    <font>
      <sz val="36"/>
      <color indexed="9"/>
      <name val="Bookman Old Style"/>
      <family val="1"/>
    </font>
    <font>
      <sz val="26"/>
      <color indexed="9"/>
      <name val="Bookman Old Style"/>
      <family val="1"/>
    </font>
    <font>
      <sz val="16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8"/>
      <color indexed="8"/>
      <name val="Bookman Old Style"/>
      <family val="1"/>
    </font>
    <font>
      <sz val="8"/>
      <color indexed="8"/>
      <name val="Bookman Old Style"/>
      <family val="1"/>
    </font>
    <font>
      <sz val="10"/>
      <color indexed="9"/>
      <name val="Bookman Old Style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 Rounded MT Bold"/>
      <family val="2"/>
    </font>
    <font>
      <b/>
      <sz val="36"/>
      <color indexed="22"/>
      <name val="Bookman Old Style"/>
      <family val="1"/>
    </font>
    <font>
      <b/>
      <sz val="30"/>
      <color indexed="22"/>
      <name val="Bookman Old Style"/>
      <family val="1"/>
    </font>
    <font>
      <sz val="48"/>
      <color indexed="22"/>
      <name val="Bookman Old Style"/>
      <family val="1"/>
    </font>
    <font>
      <sz val="36"/>
      <color indexed="22"/>
      <name val="Bookman Old Style"/>
      <family val="1"/>
    </font>
    <font>
      <sz val="11"/>
      <color indexed="22"/>
      <name val="Bookman Old Style"/>
      <family val="1"/>
    </font>
    <font>
      <b/>
      <sz val="36"/>
      <color indexed="55"/>
      <name val="Bookman Old Style"/>
      <family val="1"/>
    </font>
    <font>
      <b/>
      <sz val="48"/>
      <color indexed="55"/>
      <name val="Bookman Old Style"/>
      <family val="1"/>
    </font>
    <font>
      <sz val="36"/>
      <color indexed="55"/>
      <name val="Bookman Old Style"/>
      <family val="1"/>
    </font>
    <font>
      <b/>
      <sz val="26"/>
      <color indexed="55"/>
      <name val="Bookman Old Style"/>
      <family val="1"/>
    </font>
    <font>
      <sz val="14"/>
      <color indexed="55"/>
      <name val="Bookman Old Style"/>
      <family val="1"/>
    </font>
    <font>
      <sz val="48"/>
      <color indexed="55"/>
      <name val="Bookman Old Style"/>
      <family val="1"/>
    </font>
    <font>
      <b/>
      <sz val="14"/>
      <color indexed="55"/>
      <name val="Bookman Old Style"/>
      <family val="1"/>
    </font>
    <font>
      <b/>
      <sz val="28"/>
      <color indexed="55"/>
      <name val="Bookman Old Style"/>
      <family val="1"/>
    </font>
    <font>
      <sz val="11"/>
      <color indexed="55"/>
      <name val="Bookman Old Style"/>
      <family val="1"/>
    </font>
    <font>
      <b/>
      <sz val="29"/>
      <color indexed="55"/>
      <name val="Bookman Old Style"/>
      <family val="1"/>
    </font>
    <font>
      <sz val="26"/>
      <color indexed="55"/>
      <name val="Bookman Old Style"/>
      <family val="1"/>
    </font>
    <font>
      <sz val="30"/>
      <color indexed="55"/>
      <name val="Bookman Old Style"/>
      <family val="1"/>
    </font>
    <font>
      <sz val="28"/>
      <color indexed="55"/>
      <name val="Bookman Old Style"/>
      <family val="1"/>
    </font>
    <font>
      <b/>
      <sz val="30"/>
      <color indexed="55"/>
      <name val="Bookman Old Style"/>
      <family val="1"/>
    </font>
    <font>
      <b/>
      <sz val="48"/>
      <color indexed="9"/>
      <name val="Bookman Old Style"/>
      <family val="1"/>
    </font>
    <font>
      <b/>
      <sz val="24"/>
      <color indexed="9"/>
      <name val="Bookman Old Style"/>
      <family val="1"/>
    </font>
    <font>
      <b/>
      <sz val="30"/>
      <color indexed="9"/>
      <name val="Bookman Old Style"/>
      <family val="1"/>
    </font>
    <font>
      <sz val="14"/>
      <color indexed="9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sz val="72"/>
      <color indexed="9"/>
      <name val="Bookman Old Style"/>
      <family val="1"/>
    </font>
    <font>
      <sz val="72"/>
      <color indexed="9"/>
      <name val="Bookman Old Style"/>
      <family val="1"/>
    </font>
    <font>
      <sz val="48"/>
      <color indexed="8"/>
      <name val="Bookman Old Style"/>
      <family val="1"/>
    </font>
    <font>
      <sz val="48"/>
      <color indexed="9"/>
      <name val="Bookman Old Style"/>
      <family val="1"/>
    </font>
    <font>
      <b/>
      <sz val="20"/>
      <color indexed="22"/>
      <name val="Bookman Old Style"/>
      <family val="1"/>
    </font>
    <font>
      <b/>
      <sz val="22"/>
      <color indexed="22"/>
      <name val="Bookman Old Style"/>
      <family val="1"/>
    </font>
    <font>
      <b/>
      <sz val="14"/>
      <color indexed="8"/>
      <name val="Book Antiqua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Bookman Old Styl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36"/>
      <color theme="1"/>
      <name val="Bookman Old Style"/>
      <family val="1"/>
    </font>
    <font>
      <sz val="36"/>
      <color theme="1"/>
      <name val="Bookman Old Style"/>
      <family val="1"/>
    </font>
    <font>
      <sz val="28"/>
      <color theme="1"/>
      <name val="Bookman Old Style"/>
      <family val="1"/>
    </font>
    <font>
      <sz val="22"/>
      <color theme="1"/>
      <name val="Bookman Old Style"/>
      <family val="1"/>
    </font>
    <font>
      <sz val="24"/>
      <color theme="1"/>
      <name val="Bookman Old Style"/>
      <family val="1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28"/>
      <color theme="1"/>
      <name val="Nirmala UI"/>
      <family val="2"/>
    </font>
    <font>
      <b/>
      <sz val="30"/>
      <color theme="1"/>
      <name val="Bookman Old Style"/>
      <family val="1"/>
    </font>
    <font>
      <b/>
      <sz val="29"/>
      <color theme="1"/>
      <name val="Bookman Old Style"/>
      <family val="1"/>
    </font>
    <font>
      <sz val="30"/>
      <color theme="1"/>
      <name val="Bookman Old Style"/>
      <family val="1"/>
    </font>
    <font>
      <b/>
      <sz val="26"/>
      <color theme="1"/>
      <name val="Bookman Old Style"/>
      <family val="1"/>
    </font>
    <font>
      <b/>
      <sz val="28"/>
      <color theme="1"/>
      <name val="Bookman Old Style"/>
      <family val="1"/>
    </font>
    <font>
      <sz val="22"/>
      <color theme="1"/>
      <name val="Book Antiqua"/>
      <family val="1"/>
    </font>
    <font>
      <sz val="14"/>
      <color theme="1"/>
      <name val="Book Antiqua"/>
      <family val="1"/>
    </font>
    <font>
      <sz val="26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26"/>
      <color theme="1"/>
      <name val="Nirmala UI"/>
      <family val="2"/>
    </font>
    <font>
      <b/>
      <sz val="48"/>
      <color theme="1"/>
      <name val="Bookman Old Style"/>
      <family val="1"/>
    </font>
    <font>
      <b/>
      <sz val="36"/>
      <color theme="0"/>
      <name val="Bookman Old Style"/>
      <family val="1"/>
    </font>
    <font>
      <b/>
      <sz val="2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28"/>
      <color theme="0"/>
      <name val="Bookman Old Style"/>
      <family val="1"/>
    </font>
    <font>
      <sz val="36"/>
      <color theme="0"/>
      <name val="Bookman Old Style"/>
      <family val="1"/>
    </font>
    <font>
      <sz val="26"/>
      <color theme="0"/>
      <name val="Bookman Old Style"/>
      <family val="1"/>
    </font>
    <font>
      <sz val="16"/>
      <color theme="1"/>
      <name val="Bookman Old Style"/>
      <family val="1"/>
    </font>
    <font>
      <b/>
      <sz val="8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9"/>
      <color theme="1"/>
      <name val="Bookman Old Style"/>
      <family val="1"/>
    </font>
    <font>
      <b/>
      <sz val="18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0"/>
      <name val="Bookman Old Style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 Rounded MT Bold"/>
      <family val="2"/>
    </font>
    <font>
      <b/>
      <sz val="36"/>
      <color theme="0" tint="-0.04997999966144562"/>
      <name val="Bookman Old Style"/>
      <family val="1"/>
    </font>
    <font>
      <b/>
      <sz val="30"/>
      <color theme="0" tint="-0.04997999966144562"/>
      <name val="Bookman Old Style"/>
      <family val="1"/>
    </font>
    <font>
      <sz val="48"/>
      <color theme="0" tint="-0.04997999966144562"/>
      <name val="Bookman Old Style"/>
      <family val="1"/>
    </font>
    <font>
      <sz val="36"/>
      <color theme="0" tint="-0.04997999966144562"/>
      <name val="Bookman Old Style"/>
      <family val="1"/>
    </font>
    <font>
      <sz val="11"/>
      <color theme="0" tint="-0.04997999966144562"/>
      <name val="Bookman Old Style"/>
      <family val="1"/>
    </font>
    <font>
      <b/>
      <sz val="36"/>
      <color theme="0" tint="-0.3499799966812134"/>
      <name val="Bookman Old Style"/>
      <family val="1"/>
    </font>
    <font>
      <b/>
      <sz val="48"/>
      <color theme="0" tint="-0.3499799966812134"/>
      <name val="Bookman Old Style"/>
      <family val="1"/>
    </font>
    <font>
      <sz val="36"/>
      <color theme="0" tint="-0.3499799966812134"/>
      <name val="Bookman Old Style"/>
      <family val="1"/>
    </font>
    <font>
      <b/>
      <sz val="26"/>
      <color theme="0" tint="-0.3499799966812134"/>
      <name val="Bookman Old Style"/>
      <family val="1"/>
    </font>
    <font>
      <sz val="14"/>
      <color theme="0" tint="-0.3499799966812134"/>
      <name val="Bookman Old Style"/>
      <family val="1"/>
    </font>
    <font>
      <sz val="48"/>
      <color theme="0" tint="-0.3499799966812134"/>
      <name val="Bookman Old Style"/>
      <family val="1"/>
    </font>
    <font>
      <b/>
      <sz val="14"/>
      <color theme="0" tint="-0.3499799966812134"/>
      <name val="Bookman Old Style"/>
      <family val="1"/>
    </font>
    <font>
      <b/>
      <sz val="28"/>
      <color theme="0" tint="-0.3499799966812134"/>
      <name val="Bookman Old Style"/>
      <family val="1"/>
    </font>
    <font>
      <sz val="11"/>
      <color theme="0" tint="-0.3499799966812134"/>
      <name val="Bookman Old Style"/>
      <family val="1"/>
    </font>
    <font>
      <b/>
      <sz val="29"/>
      <color theme="0" tint="-0.3499799966812134"/>
      <name val="Bookman Old Style"/>
      <family val="1"/>
    </font>
    <font>
      <sz val="26"/>
      <color theme="0" tint="-0.3499799966812134"/>
      <name val="Bookman Old Style"/>
      <family val="1"/>
    </font>
    <font>
      <sz val="30"/>
      <color theme="0" tint="-0.3499799966812134"/>
      <name val="Bookman Old Style"/>
      <family val="1"/>
    </font>
    <font>
      <sz val="28"/>
      <color theme="0" tint="-0.3499799966812134"/>
      <name val="Bookman Old Style"/>
      <family val="1"/>
    </font>
    <font>
      <b/>
      <sz val="30"/>
      <color theme="0" tint="-0.3499799966812134"/>
      <name val="Bookman Old Style"/>
      <family val="1"/>
    </font>
    <font>
      <b/>
      <sz val="48"/>
      <color theme="0"/>
      <name val="Bookman Old Style"/>
      <family val="1"/>
    </font>
    <font>
      <b/>
      <sz val="24"/>
      <color theme="0"/>
      <name val="Bookman Old Style"/>
      <family val="1"/>
    </font>
    <font>
      <b/>
      <sz val="30"/>
      <color theme="0"/>
      <name val="Bookman Old Style"/>
      <family val="1"/>
    </font>
    <font>
      <sz val="14"/>
      <color theme="0"/>
      <name val="Bookman Old Style"/>
      <family val="1"/>
    </font>
    <font>
      <sz val="12"/>
      <color theme="1"/>
      <name val="Times New Roman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72"/>
      <color theme="0"/>
      <name val="Bookman Old Style"/>
      <family val="1"/>
    </font>
    <font>
      <sz val="72"/>
      <color theme="0"/>
      <name val="Bookman Old Style"/>
      <family val="1"/>
    </font>
    <font>
      <sz val="48"/>
      <color theme="1"/>
      <name val="Bookman Old Style"/>
      <family val="1"/>
    </font>
    <font>
      <sz val="48"/>
      <color theme="0"/>
      <name val="Bookman Old Style"/>
      <family val="1"/>
    </font>
    <font>
      <b/>
      <sz val="22"/>
      <color theme="0" tint="-0.04997999966144562"/>
      <name val="Bookman Old Style"/>
      <family val="1"/>
    </font>
    <font>
      <b/>
      <sz val="20"/>
      <color theme="0" tint="-0.04997999966144562"/>
      <name val="Bookman Old Style"/>
      <family val="1"/>
    </font>
    <font>
      <b/>
      <sz val="14"/>
      <color theme="1"/>
      <name val="Book Antiqua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25">
    <xf numFmtId="0" fontId="0" fillId="0" borderId="0">
      <alignment/>
      <protection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8" fillId="2" borderId="0" applyNumberFormat="0" applyBorder="0" applyAlignment="0" applyProtection="0"/>
    <xf numFmtId="0" fontId="158" fillId="3" borderId="0" applyNumberFormat="0" applyBorder="0" applyAlignment="0" applyProtection="0"/>
    <xf numFmtId="0" fontId="158" fillId="4" borderId="0" applyNumberFormat="0" applyBorder="0" applyAlignment="0" applyProtection="0"/>
    <xf numFmtId="0" fontId="158" fillId="5" borderId="0" applyNumberFormat="0" applyBorder="0" applyAlignment="0" applyProtection="0"/>
    <xf numFmtId="0" fontId="158" fillId="6" borderId="0" applyNumberFormat="0" applyBorder="0" applyAlignment="0" applyProtection="0"/>
    <xf numFmtId="0" fontId="158" fillId="7" borderId="0" applyNumberFormat="0" applyBorder="0" applyAlignment="0" applyProtection="0"/>
    <xf numFmtId="0" fontId="158" fillId="8" borderId="0" applyNumberFormat="0" applyBorder="0" applyAlignment="0" applyProtection="0"/>
    <xf numFmtId="0" fontId="158" fillId="9" borderId="0" applyNumberFormat="0" applyBorder="0" applyAlignment="0" applyProtection="0"/>
    <xf numFmtId="0" fontId="158" fillId="10" borderId="0" applyNumberFormat="0" applyBorder="0" applyAlignment="0" applyProtection="0"/>
    <xf numFmtId="0" fontId="158" fillId="11" borderId="0" applyNumberFormat="0" applyBorder="0" applyAlignment="0" applyProtection="0"/>
    <xf numFmtId="0" fontId="158" fillId="12" borderId="0" applyNumberFormat="0" applyBorder="0" applyAlignment="0" applyProtection="0"/>
    <xf numFmtId="0" fontId="158" fillId="13" borderId="0" applyNumberFormat="0" applyBorder="0" applyAlignment="0" applyProtection="0"/>
    <xf numFmtId="0" fontId="159" fillId="14" borderId="0" applyNumberFormat="0" applyBorder="0" applyAlignment="0" applyProtection="0"/>
    <xf numFmtId="0" fontId="159" fillId="15" borderId="0" applyNumberFormat="0" applyBorder="0" applyAlignment="0" applyProtection="0"/>
    <xf numFmtId="0" fontId="159" fillId="16" borderId="0" applyNumberFormat="0" applyBorder="0" applyAlignment="0" applyProtection="0"/>
    <xf numFmtId="0" fontId="159" fillId="17" borderId="0" applyNumberFormat="0" applyBorder="0" applyAlignment="0" applyProtection="0"/>
    <xf numFmtId="0" fontId="159" fillId="18" borderId="0" applyNumberFormat="0" applyBorder="0" applyAlignment="0" applyProtection="0"/>
    <xf numFmtId="0" fontId="159" fillId="19" borderId="0" applyNumberFormat="0" applyBorder="0" applyAlignment="0" applyProtection="0"/>
    <xf numFmtId="0" fontId="159" fillId="20" borderId="0" applyNumberFormat="0" applyBorder="0" applyAlignment="0" applyProtection="0"/>
    <xf numFmtId="0" fontId="159" fillId="21" borderId="0" applyNumberFormat="0" applyBorder="0" applyAlignment="0" applyProtection="0"/>
    <xf numFmtId="0" fontId="159" fillId="22" borderId="0" applyNumberFormat="0" applyBorder="0" applyAlignment="0" applyProtection="0"/>
    <xf numFmtId="0" fontId="159" fillId="23" borderId="0" applyNumberFormat="0" applyBorder="0" applyAlignment="0" applyProtection="0"/>
    <xf numFmtId="0" fontId="159" fillId="24" borderId="0" applyNumberFormat="0" applyBorder="0" applyAlignment="0" applyProtection="0"/>
    <xf numFmtId="0" fontId="159" fillId="25" borderId="0" applyNumberFormat="0" applyBorder="0" applyAlignment="0" applyProtection="0"/>
    <xf numFmtId="0" fontId="160" fillId="26" borderId="0" applyNumberFormat="0" applyBorder="0" applyAlignment="0" applyProtection="0"/>
    <xf numFmtId="0" fontId="161" fillId="27" borderId="1" applyNumberFormat="0" applyAlignment="0" applyProtection="0"/>
    <xf numFmtId="0" fontId="162" fillId="28" borderId="2" applyNumberFormat="0" applyAlignment="0" applyProtection="0"/>
    <xf numFmtId="171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29" borderId="0" applyNumberFormat="0" applyBorder="0" applyAlignment="0" applyProtection="0"/>
    <xf numFmtId="0" fontId="166" fillId="0" borderId="3" applyNumberFormat="0" applyFill="0" applyAlignment="0" applyProtection="0"/>
    <xf numFmtId="0" fontId="167" fillId="0" borderId="4" applyNumberFormat="0" applyFill="0" applyAlignment="0" applyProtection="0"/>
    <xf numFmtId="0" fontId="168" fillId="0" borderId="5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30" borderId="1" applyNumberFormat="0" applyAlignment="0" applyProtection="0"/>
    <xf numFmtId="0" fontId="171" fillId="0" borderId="6" applyNumberFormat="0" applyFill="0" applyAlignment="0" applyProtection="0"/>
    <xf numFmtId="0" fontId="1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/>
      <protection/>
    </xf>
    <xf numFmtId="0" fontId="1" fillId="0" borderId="0">
      <alignment/>
      <protection/>
    </xf>
    <xf numFmtId="0" fontId="158" fillId="32" borderId="7" applyNumberFormat="0" applyFont="0" applyAlignment="0" applyProtection="0"/>
    <xf numFmtId="0" fontId="175" fillId="27" borderId="8" applyNumberFormat="0" applyAlignment="0" applyProtection="0"/>
    <xf numFmtId="9" fontId="1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176" fillId="0" borderId="0" applyNumberFormat="0" applyFill="0" applyBorder="0" applyAlignment="0" applyProtection="0"/>
    <xf numFmtId="0" fontId="177" fillId="0" borderId="9" applyNumberFormat="0" applyFill="0" applyAlignment="0" applyProtection="0"/>
    <xf numFmtId="0" fontId="178" fillId="0" borderId="0" applyNumberFormat="0" applyFill="0" applyBorder="0" applyAlignment="0" applyProtection="0"/>
  </cellStyleXfs>
  <cellXfs count="7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74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179" fillId="33" borderId="0" xfId="267" applyNumberFormat="1" applyFont="1" applyFill="1" applyBorder="1" applyAlignment="1">
      <alignment horizontal="center" vertical="center" wrapText="1"/>
      <protection/>
    </xf>
    <xf numFmtId="0" fontId="179" fillId="33" borderId="10" xfId="267" applyNumberFormat="1" applyFont="1" applyFill="1" applyBorder="1" applyAlignment="1">
      <alignment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180" fillId="33" borderId="0" xfId="0" applyFont="1" applyFill="1" applyAlignment="1">
      <alignment horizontal="left" vertical="center" wrapText="1"/>
    </xf>
    <xf numFmtId="0" fontId="179" fillId="33" borderId="0" xfId="267" applyNumberFormat="1" applyFont="1" applyFill="1" applyAlignment="1">
      <alignment horizontal="center" vertical="center" wrapText="1"/>
      <protection/>
    </xf>
    <xf numFmtId="0" fontId="181" fillId="33" borderId="0" xfId="267" applyNumberFormat="1" applyFont="1" applyFill="1" applyAlignment="1">
      <alignment horizontal="center" vertical="center" wrapText="1"/>
      <protection/>
    </xf>
    <xf numFmtId="0" fontId="182" fillId="33" borderId="0" xfId="267" applyNumberFormat="1" applyFont="1" applyFill="1" applyAlignment="1">
      <alignment horizontal="center" vertical="center" wrapText="1"/>
      <protection/>
    </xf>
    <xf numFmtId="0" fontId="180" fillId="33" borderId="0" xfId="267" applyNumberFormat="1" applyFont="1" applyFill="1" applyAlignment="1">
      <alignment horizontal="center" vertical="center" wrapText="1"/>
      <protection/>
    </xf>
    <xf numFmtId="0" fontId="183" fillId="0" borderId="0" xfId="0" applyFont="1" applyAlignment="1">
      <alignment vertical="center" wrapText="1"/>
    </xf>
    <xf numFmtId="0" fontId="183" fillId="33" borderId="0" xfId="267" applyNumberFormat="1" applyFont="1" applyFill="1" applyAlignment="1">
      <alignment horizontal="center" vertical="center"/>
      <protection/>
    </xf>
    <xf numFmtId="0" fontId="184" fillId="33" borderId="0" xfId="267" applyNumberFormat="1" applyFont="1" applyFill="1" applyAlignment="1">
      <alignment horizontal="center" vertical="center"/>
      <protection/>
    </xf>
    <xf numFmtId="0" fontId="183" fillId="33" borderId="0" xfId="267" applyNumberFormat="1" applyFont="1" applyFill="1" applyAlignment="1">
      <alignment horizontal="center" vertical="center" wrapText="1"/>
      <protection/>
    </xf>
    <xf numFmtId="0" fontId="185" fillId="33" borderId="0" xfId="267" applyNumberFormat="1" applyFont="1" applyFill="1" applyAlignment="1">
      <alignment horizontal="center" vertical="center" wrapText="1"/>
      <protection/>
    </xf>
    <xf numFmtId="0" fontId="182" fillId="33" borderId="0" xfId="267" applyNumberFormat="1" applyFont="1" applyFill="1" applyBorder="1" applyAlignment="1">
      <alignment horizontal="center" vertical="center" wrapText="1"/>
      <protection/>
    </xf>
    <xf numFmtId="0" fontId="180" fillId="33" borderId="0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vertical="center" wrapText="1"/>
      <protection/>
    </xf>
    <xf numFmtId="0" fontId="187" fillId="33" borderId="0" xfId="267" applyNumberFormat="1" applyFont="1" applyFill="1" applyBorder="1" applyAlignment="1">
      <alignment horizontal="center" vertical="center" wrapText="1"/>
      <protection/>
    </xf>
    <xf numFmtId="0" fontId="187" fillId="33" borderId="0" xfId="267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188" fillId="0" borderId="0" xfId="0" applyFont="1" applyAlignment="1">
      <alignment horizontal="left" vertical="center" wrapText="1"/>
    </xf>
    <xf numFmtId="0" fontId="189" fillId="33" borderId="0" xfId="267" applyNumberFormat="1" applyFont="1" applyFill="1" applyAlignment="1">
      <alignment horizontal="center" vertical="center" wrapText="1"/>
      <protection/>
    </xf>
    <xf numFmtId="0" fontId="190" fillId="33" borderId="11" xfId="267" applyNumberFormat="1" applyFont="1" applyFill="1" applyBorder="1" applyAlignment="1">
      <alignment horizontal="center" vertical="center" wrapText="1"/>
      <protection/>
    </xf>
    <xf numFmtId="0" fontId="183" fillId="33" borderId="11" xfId="0" applyFont="1" applyFill="1" applyBorder="1" applyAlignment="1">
      <alignment horizontal="left" vertical="center" wrapText="1"/>
    </xf>
    <xf numFmtId="0" fontId="191" fillId="33" borderId="0" xfId="267" applyNumberFormat="1" applyFont="1" applyFill="1" applyAlignment="1">
      <alignment horizontal="center" vertical="center" wrapText="1"/>
      <protection/>
    </xf>
    <xf numFmtId="0" fontId="192" fillId="33" borderId="0" xfId="267" applyNumberFormat="1" applyFont="1" applyFill="1" applyAlignment="1">
      <alignment horizontal="center" vertical="center" wrapText="1"/>
      <protection/>
    </xf>
    <xf numFmtId="0" fontId="193" fillId="33" borderId="0" xfId="267" applyNumberFormat="1" applyFont="1" applyFill="1" applyBorder="1" applyAlignment="1">
      <alignment horizontal="center" vertical="center" wrapText="1"/>
      <protection/>
    </xf>
    <xf numFmtId="0" fontId="189" fillId="33" borderId="0" xfId="267" applyNumberFormat="1" applyFont="1" applyFill="1" applyAlignment="1">
      <alignment horizontal="center" vertical="center"/>
      <protection/>
    </xf>
    <xf numFmtId="0" fontId="194" fillId="33" borderId="11" xfId="267" applyNumberFormat="1" applyFont="1" applyFill="1" applyBorder="1" applyAlignment="1">
      <alignment horizontal="center" vertical="center" wrapText="1"/>
      <protection/>
    </xf>
    <xf numFmtId="0" fontId="193" fillId="33" borderId="0" xfId="267" applyNumberFormat="1" applyFont="1" applyFill="1" applyAlignment="1">
      <alignment horizontal="center" vertical="center" wrapText="1"/>
      <protection/>
    </xf>
    <xf numFmtId="0" fontId="195" fillId="33" borderId="0" xfId="267" applyNumberFormat="1" applyFont="1" applyFill="1" applyAlignment="1">
      <alignment horizontal="center" vertical="center" wrapText="1"/>
      <protection/>
    </xf>
    <xf numFmtId="0" fontId="196" fillId="33" borderId="0" xfId="267" applyNumberFormat="1" applyFont="1" applyFill="1" applyAlignment="1">
      <alignment horizontal="center" vertical="center" wrapText="1"/>
      <protection/>
    </xf>
    <xf numFmtId="0" fontId="197" fillId="33" borderId="0" xfId="267" applyNumberFormat="1" applyFont="1" applyFill="1" applyAlignment="1">
      <alignment horizontal="center" vertical="center" wrapText="1"/>
      <protection/>
    </xf>
    <xf numFmtId="0" fontId="197" fillId="0" borderId="0" xfId="0" applyFont="1" applyAlignment="1">
      <alignment vertical="center" wrapText="1"/>
    </xf>
    <xf numFmtId="0" fontId="193" fillId="33" borderId="0" xfId="267" applyNumberFormat="1" applyFont="1" applyFill="1" applyAlignment="1">
      <alignment horizontal="center" vertical="center"/>
      <protection/>
    </xf>
    <xf numFmtId="0" fontId="186" fillId="33" borderId="0" xfId="267" applyNumberFormat="1" applyFont="1" applyFill="1" applyBorder="1" applyAlignment="1">
      <alignment horizontal="center" vertical="center"/>
      <protection/>
    </xf>
    <xf numFmtId="0" fontId="180" fillId="33" borderId="11" xfId="0" applyFont="1" applyFill="1" applyBorder="1" applyAlignment="1">
      <alignment horizontal="center" vertical="center" wrapText="1"/>
    </xf>
    <xf numFmtId="0" fontId="180" fillId="33" borderId="11" xfId="0" applyFont="1" applyFill="1" applyBorder="1" applyAlignment="1">
      <alignment horizontal="left" vertical="center" wrapText="1"/>
    </xf>
    <xf numFmtId="0" fontId="192" fillId="33" borderId="11" xfId="267" applyNumberFormat="1" applyFont="1" applyFill="1" applyBorder="1" applyAlignment="1">
      <alignment horizontal="center" vertical="center" wrapText="1"/>
      <protection/>
    </xf>
    <xf numFmtId="0" fontId="198" fillId="33" borderId="0" xfId="267" applyNumberFormat="1" applyFont="1" applyFill="1" applyAlignment="1">
      <alignment horizontal="center" vertical="center" wrapText="1"/>
      <protection/>
    </xf>
    <xf numFmtId="0" fontId="198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Alignment="1">
      <alignment horizontal="center" vertical="center"/>
      <protection/>
    </xf>
    <xf numFmtId="0" fontId="197" fillId="33" borderId="0" xfId="267" applyNumberFormat="1" applyFont="1" applyFill="1" applyAlignment="1">
      <alignment horizontal="center" vertical="center"/>
      <protection/>
    </xf>
    <xf numFmtId="0" fontId="180" fillId="33" borderId="0" xfId="0" applyFont="1" applyFill="1" applyAlignment="1">
      <alignment horizontal="center" vertical="center" wrapText="1"/>
    </xf>
    <xf numFmtId="0" fontId="188" fillId="33" borderId="0" xfId="267" applyFont="1" applyFill="1" applyBorder="1" applyAlignment="1">
      <alignment horizontal="center" vertical="center"/>
      <protection/>
    </xf>
    <xf numFmtId="0" fontId="200" fillId="33" borderId="0" xfId="267" applyFont="1" applyFill="1" applyBorder="1" applyAlignment="1">
      <alignment horizontal="center" vertical="center"/>
      <protection/>
    </xf>
    <xf numFmtId="0" fontId="201" fillId="33" borderId="0" xfId="0" applyFont="1" applyFill="1" applyBorder="1" applyAlignment="1">
      <alignment horizontal="center" vertical="center"/>
    </xf>
    <xf numFmtId="0" fontId="202" fillId="33" borderId="0" xfId="0" applyFont="1" applyFill="1" applyBorder="1" applyAlignment="1">
      <alignment vertical="center"/>
    </xf>
    <xf numFmtId="0" fontId="187" fillId="33" borderId="0" xfId="267" applyNumberFormat="1" applyFont="1" applyFill="1" applyAlignment="1">
      <alignment horizontal="center" vertical="center" wrapText="1"/>
      <protection/>
    </xf>
    <xf numFmtId="0" fontId="186" fillId="33" borderId="0" xfId="267" applyNumberFormat="1" applyFont="1" applyFill="1" applyAlignment="1">
      <alignment horizontal="center" vertical="center"/>
      <protection/>
    </xf>
    <xf numFmtId="0" fontId="187" fillId="33" borderId="0" xfId="267" applyNumberFormat="1" applyFont="1" applyFill="1" applyAlignment="1">
      <alignment horizontal="center" vertical="center"/>
      <protection/>
    </xf>
    <xf numFmtId="0" fontId="187" fillId="33" borderId="11" xfId="267" applyFont="1" applyFill="1" applyBorder="1" applyAlignment="1">
      <alignment horizontal="center" vertical="center"/>
      <protection/>
    </xf>
    <xf numFmtId="0" fontId="203" fillId="33" borderId="0" xfId="267" applyNumberFormat="1" applyFont="1" applyFill="1" applyAlignment="1">
      <alignment horizontal="center" vertical="center" wrapText="1"/>
      <protection/>
    </xf>
    <xf numFmtId="0" fontId="203" fillId="33" borderId="0" xfId="267" applyNumberFormat="1" applyFont="1" applyFill="1" applyAlignment="1">
      <alignment horizontal="center" vertical="center"/>
      <protection/>
    </xf>
    <xf numFmtId="0" fontId="186" fillId="33" borderId="11" xfId="267" applyFont="1" applyFill="1" applyBorder="1" applyAlignment="1">
      <alignment horizontal="center" vertical="center"/>
      <protection/>
    </xf>
    <xf numFmtId="0" fontId="187" fillId="33" borderId="0" xfId="267" applyFont="1" applyFill="1" applyBorder="1" applyAlignment="1">
      <alignment horizontal="center" vertical="center"/>
      <protection/>
    </xf>
    <xf numFmtId="0" fontId="186" fillId="33" borderId="0" xfId="267" applyFont="1" applyFill="1" applyBorder="1" applyAlignment="1">
      <alignment horizontal="center" vertical="center"/>
      <protection/>
    </xf>
    <xf numFmtId="0" fontId="187" fillId="33" borderId="0" xfId="267" applyNumberFormat="1" applyFont="1" applyFill="1" applyAlignment="1">
      <alignment vertical="center"/>
      <protection/>
    </xf>
    <xf numFmtId="0" fontId="199" fillId="33" borderId="0" xfId="267" applyNumberFormat="1" applyFont="1" applyFill="1" applyBorder="1" applyAlignment="1">
      <alignment vertical="center" wrapText="1"/>
      <protection/>
    </xf>
    <xf numFmtId="0" fontId="203" fillId="33" borderId="0" xfId="267" applyNumberFormat="1" applyFont="1" applyFill="1" applyBorder="1" applyAlignment="1">
      <alignment vertical="center" wrapText="1"/>
      <protection/>
    </xf>
    <xf numFmtId="0" fontId="188" fillId="33" borderId="11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vertical="center"/>
      <protection/>
    </xf>
    <xf numFmtId="0" fontId="188" fillId="33" borderId="11" xfId="267" applyFont="1" applyFill="1" applyBorder="1" applyAlignment="1">
      <alignment horizontal="center" vertical="center"/>
      <protection/>
    </xf>
    <xf numFmtId="0" fontId="200" fillId="33" borderId="11" xfId="267" applyFont="1" applyFill="1" applyBorder="1" applyAlignment="1">
      <alignment horizontal="center" vertical="center"/>
      <protection/>
    </xf>
    <xf numFmtId="0" fontId="186" fillId="33" borderId="12" xfId="267" applyNumberFormat="1" applyFont="1" applyFill="1" applyBorder="1" applyAlignment="1">
      <alignment vertical="center"/>
      <protection/>
    </xf>
    <xf numFmtId="0" fontId="194" fillId="33" borderId="0" xfId="26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204" fillId="33" borderId="11" xfId="0" applyFont="1" applyFill="1" applyBorder="1" applyAlignment="1">
      <alignment horizontal="center" vertical="center" wrapText="1"/>
    </xf>
    <xf numFmtId="0" fontId="183" fillId="33" borderId="11" xfId="0" applyFont="1" applyFill="1" applyBorder="1" applyAlignment="1">
      <alignment horizontal="center" vertical="center" wrapText="1"/>
    </xf>
    <xf numFmtId="0" fontId="205" fillId="33" borderId="0" xfId="267" applyNumberFormat="1" applyFont="1" applyFill="1" applyBorder="1" applyAlignment="1">
      <alignment vertical="center" wrapText="1"/>
      <protection/>
    </xf>
    <xf numFmtId="0" fontId="186" fillId="0" borderId="0" xfId="267" applyNumberFormat="1" applyFont="1" applyFill="1" applyBorder="1" applyAlignment="1">
      <alignment vertical="center" wrapText="1"/>
      <protection/>
    </xf>
    <xf numFmtId="0" fontId="203" fillId="33" borderId="0" xfId="0" applyFont="1" applyFill="1" applyAlignment="1">
      <alignment vertical="center"/>
    </xf>
    <xf numFmtId="0" fontId="199" fillId="33" borderId="0" xfId="0" applyFont="1" applyFill="1" applyAlignment="1">
      <alignment vertical="center"/>
    </xf>
    <xf numFmtId="0" fontId="203" fillId="33" borderId="11" xfId="267" applyNumberFormat="1" applyFont="1" applyFill="1" applyBorder="1" applyAlignment="1">
      <alignment horizontal="center" vertical="center" wrapText="1"/>
      <protection/>
    </xf>
    <xf numFmtId="0" fontId="182" fillId="0" borderId="0" xfId="0" applyFont="1" applyAlignment="1">
      <alignment horizontal="center" vertical="center" wrapText="1"/>
    </xf>
    <xf numFmtId="0" fontId="182" fillId="0" borderId="0" xfId="0" applyFont="1" applyAlignment="1">
      <alignment horizontal="center" vertical="center"/>
    </xf>
    <xf numFmtId="0" fontId="204" fillId="33" borderId="11" xfId="0" applyFont="1" applyFill="1" applyBorder="1" applyAlignment="1">
      <alignment horizontal="center" vertical="center" wrapText="1"/>
    </xf>
    <xf numFmtId="0" fontId="203" fillId="33" borderId="0" xfId="267" applyNumberFormat="1" applyFont="1" applyFill="1" applyBorder="1" applyAlignment="1">
      <alignment horizontal="center" vertical="center" wrapText="1"/>
      <protection/>
    </xf>
    <xf numFmtId="0" fontId="206" fillId="33" borderId="0" xfId="267" applyNumberFormat="1" applyFont="1" applyFill="1" applyAlignment="1">
      <alignment horizontal="center" vertical="center" wrapText="1"/>
      <protection/>
    </xf>
    <xf numFmtId="0" fontId="200" fillId="33" borderId="0" xfId="267" applyNumberFormat="1" applyFont="1" applyFill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11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Alignment="1">
      <alignment horizontal="center" vertical="center" wrapText="1"/>
      <protection/>
    </xf>
    <xf numFmtId="0" fontId="186" fillId="33" borderId="0" xfId="267" applyNumberFormat="1" applyFont="1" applyFill="1" applyAlignment="1">
      <alignment horizontal="center" vertical="center" wrapText="1"/>
      <protection/>
    </xf>
    <xf numFmtId="0" fontId="207" fillId="33" borderId="0" xfId="267" applyNumberFormat="1" applyFont="1" applyFill="1" applyAlignment="1">
      <alignment horizontal="center" vertical="center" wrapText="1"/>
      <protection/>
    </xf>
    <xf numFmtId="0" fontId="200" fillId="33" borderId="0" xfId="267" applyNumberFormat="1" applyFont="1" applyFill="1" applyBorder="1" applyAlignment="1">
      <alignment horizontal="center" vertical="center" wrapText="1"/>
      <protection/>
    </xf>
    <xf numFmtId="0" fontId="193" fillId="0" borderId="0" xfId="267" applyNumberFormat="1" applyFont="1" applyFill="1" applyAlignment="1">
      <alignment horizontal="center" vertical="center"/>
      <protection/>
    </xf>
    <xf numFmtId="0" fontId="193" fillId="0" borderId="0" xfId="0" applyFont="1" applyAlignment="1">
      <alignment horizontal="center" vertical="center" wrapText="1"/>
    </xf>
    <xf numFmtId="0" fontId="208" fillId="33" borderId="0" xfId="267" applyNumberFormat="1" applyFont="1" applyFill="1" applyBorder="1" applyAlignment="1">
      <alignment vertical="center"/>
      <protection/>
    </xf>
    <xf numFmtId="0" fontId="209" fillId="33" borderId="0" xfId="267" applyNumberFormat="1" applyFont="1" applyFill="1" applyAlignment="1">
      <alignment horizontal="center" vertical="center" wrapText="1"/>
      <protection/>
    </xf>
    <xf numFmtId="0" fontId="210" fillId="33" borderId="0" xfId="267" applyNumberFormat="1" applyFont="1" applyFill="1" applyAlignment="1">
      <alignment horizontal="center" vertical="center" wrapText="1"/>
      <protection/>
    </xf>
    <xf numFmtId="0" fontId="211" fillId="33" borderId="0" xfId="267" applyNumberFormat="1" applyFont="1" applyFill="1" applyAlignment="1">
      <alignment horizontal="center" vertical="center" wrapText="1"/>
      <protection/>
    </xf>
    <xf numFmtId="0" fontId="212" fillId="33" borderId="0" xfId="267" applyNumberFormat="1" applyFont="1" applyFill="1" applyBorder="1" applyAlignment="1">
      <alignment horizontal="center" vertical="center" wrapText="1"/>
      <protection/>
    </xf>
    <xf numFmtId="0" fontId="208" fillId="0" borderId="0" xfId="267" applyNumberFormat="1" applyFont="1" applyFill="1" applyBorder="1" applyAlignment="1">
      <alignment vertical="center"/>
      <protection/>
    </xf>
    <xf numFmtId="0" fontId="208" fillId="0" borderId="0" xfId="267" applyNumberFormat="1" applyFont="1" applyFill="1" applyBorder="1" applyAlignment="1">
      <alignment vertical="center" wrapText="1"/>
      <protection/>
    </xf>
    <xf numFmtId="0" fontId="208" fillId="33" borderId="0" xfId="267" applyNumberFormat="1" applyFont="1" applyFill="1" applyAlignment="1">
      <alignment horizontal="center" vertical="center" wrapText="1"/>
      <protection/>
    </xf>
    <xf numFmtId="0" fontId="209" fillId="33" borderId="0" xfId="267" applyNumberFormat="1" applyFont="1" applyFill="1" applyBorder="1" applyAlignment="1">
      <alignment horizontal="center" vertical="center" wrapText="1"/>
      <protection/>
    </xf>
    <xf numFmtId="0" fontId="208" fillId="33" borderId="0" xfId="267" applyNumberFormat="1" applyFont="1" applyFill="1" applyBorder="1" applyAlignment="1">
      <alignment vertical="center" wrapText="1"/>
      <protection/>
    </xf>
    <xf numFmtId="0" fontId="213" fillId="33" borderId="0" xfId="267" applyNumberFormat="1" applyFont="1" applyFill="1" applyAlignment="1">
      <alignment horizontal="center" vertical="center"/>
      <protection/>
    </xf>
    <xf numFmtId="0" fontId="209" fillId="33" borderId="0" xfId="267" applyNumberFormat="1" applyFont="1" applyFill="1" applyBorder="1" applyAlignment="1">
      <alignment vertical="center" wrapText="1"/>
      <protection/>
    </xf>
    <xf numFmtId="0" fontId="214" fillId="33" borderId="0" xfId="267" applyNumberFormat="1" applyFont="1" applyFill="1" applyAlignment="1">
      <alignment horizontal="center" vertical="center"/>
      <protection/>
    </xf>
    <xf numFmtId="0" fontId="194" fillId="0" borderId="0" xfId="0" applyFont="1" applyAlignment="1">
      <alignment horizontal="center" vertical="center" wrapText="1"/>
    </xf>
    <xf numFmtId="0" fontId="194" fillId="0" borderId="0" xfId="0" applyFont="1" applyAlignment="1">
      <alignment horizontal="left" vertical="center" wrapText="1"/>
    </xf>
    <xf numFmtId="0" fontId="184" fillId="33" borderId="0" xfId="267" applyNumberFormat="1" applyFont="1" applyFill="1" applyAlignment="1">
      <alignment horizontal="left" vertical="center" wrapText="1"/>
      <protection/>
    </xf>
    <xf numFmtId="0" fontId="183" fillId="0" borderId="0" xfId="0" applyFont="1" applyAlignment="1">
      <alignment horizontal="left" vertical="center" wrapText="1"/>
    </xf>
    <xf numFmtId="0" fontId="183" fillId="33" borderId="0" xfId="267" applyNumberFormat="1" applyFont="1" applyFill="1" applyAlignment="1">
      <alignment horizontal="left" vertical="center" wrapText="1"/>
      <protection/>
    </xf>
    <xf numFmtId="0" fontId="194" fillId="33" borderId="0" xfId="267" applyNumberFormat="1" applyFont="1" applyFill="1" applyBorder="1" applyAlignment="1">
      <alignment vertical="center"/>
      <protection/>
    </xf>
    <xf numFmtId="0" fontId="194" fillId="33" borderId="0" xfId="267" applyNumberFormat="1" applyFont="1" applyFill="1" applyBorder="1" applyAlignment="1">
      <alignment horizontal="left" vertical="center"/>
      <protection/>
    </xf>
    <xf numFmtId="0" fontId="199" fillId="33" borderId="0" xfId="267" applyNumberFormat="1" applyFont="1" applyFill="1" applyBorder="1" applyAlignment="1">
      <alignment horizontal="left" vertical="center"/>
      <protection/>
    </xf>
    <xf numFmtId="0" fontId="194" fillId="33" borderId="0" xfId="267" applyNumberFormat="1" applyFont="1" applyFill="1" applyBorder="1" applyAlignment="1">
      <alignment horizontal="left" vertical="center" wrapText="1"/>
      <protection/>
    </xf>
    <xf numFmtId="0" fontId="181" fillId="33" borderId="0" xfId="267" applyNumberFormat="1" applyFont="1" applyFill="1" applyBorder="1" applyAlignment="1">
      <alignment horizontal="center" vertical="center" wrapText="1"/>
      <protection/>
    </xf>
    <xf numFmtId="0" fontId="212" fillId="0" borderId="0" xfId="267" applyNumberFormat="1" applyFont="1" applyFill="1" applyBorder="1" applyAlignment="1">
      <alignment vertical="center" wrapText="1"/>
      <protection/>
    </xf>
    <xf numFmtId="0" fontId="212" fillId="0" borderId="0" xfId="267" applyNumberFormat="1" applyFont="1" applyFill="1" applyAlignment="1">
      <alignment horizontal="center" vertical="center" wrapText="1"/>
      <protection/>
    </xf>
    <xf numFmtId="0" fontId="209" fillId="0" borderId="0" xfId="267" applyNumberFormat="1" applyFont="1" applyFill="1" applyAlignment="1">
      <alignment horizontal="center" vertical="center" wrapText="1"/>
      <protection/>
    </xf>
    <xf numFmtId="0" fontId="212" fillId="33" borderId="0" xfId="267" applyNumberFormat="1" applyFont="1" applyFill="1" applyAlignment="1">
      <alignment horizontal="center" vertical="center" wrapText="1"/>
      <protection/>
    </xf>
    <xf numFmtId="0" fontId="209" fillId="33" borderId="0" xfId="267" applyNumberFormat="1" applyFont="1" applyFill="1" applyAlignment="1">
      <alignment horizontal="center" vertical="center"/>
      <protection/>
    </xf>
    <xf numFmtId="0" fontId="208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11" xfId="267" applyNumberFormat="1" applyFont="1" applyFill="1" applyBorder="1" applyAlignment="1">
      <alignment horizontal="center" vertical="center" wrapText="1"/>
      <protection/>
    </xf>
    <xf numFmtId="0" fontId="212" fillId="0" borderId="0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Alignment="1">
      <alignment horizontal="center" vertical="center" wrapText="1"/>
      <protection/>
    </xf>
    <xf numFmtId="0" fontId="208" fillId="0" borderId="0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Alignment="1">
      <alignment horizontal="center" vertical="center" wrapText="1"/>
      <protection/>
    </xf>
    <xf numFmtId="0" fontId="200" fillId="33" borderId="11" xfId="267" applyNumberFormat="1" applyFont="1" applyFill="1" applyBorder="1" applyAlignment="1">
      <alignment horizontal="center" vertical="center" wrapText="1"/>
      <protection/>
    </xf>
    <xf numFmtId="0" fontId="196" fillId="33" borderId="11" xfId="267" applyNumberFormat="1" applyFont="1" applyFill="1" applyBorder="1" applyAlignment="1">
      <alignment horizontal="center" vertical="center" wrapText="1"/>
      <protection/>
    </xf>
    <xf numFmtId="0" fontId="184" fillId="33" borderId="0" xfId="267" applyNumberFormat="1" applyFont="1" applyFill="1" applyAlignment="1">
      <alignment horizontal="center" vertical="center" wrapText="1"/>
      <protection/>
    </xf>
    <xf numFmtId="0" fontId="207" fillId="33" borderId="0" xfId="267" applyNumberFormat="1" applyFont="1" applyFill="1" applyAlignment="1">
      <alignment horizontal="center" vertical="center" wrapText="1"/>
      <protection/>
    </xf>
    <xf numFmtId="0" fontId="200" fillId="33" borderId="0" xfId="267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200" fillId="33" borderId="13" xfId="267" applyNumberFormat="1" applyFont="1" applyFill="1" applyBorder="1" applyAlignment="1">
      <alignment horizontal="center" vertical="center" wrapText="1"/>
      <protection/>
    </xf>
    <xf numFmtId="0" fontId="200" fillId="33" borderId="14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Alignment="1">
      <alignment horizontal="center" vertical="center" wrapText="1"/>
      <protection/>
    </xf>
    <xf numFmtId="0" fontId="199" fillId="33" borderId="0" xfId="267" applyNumberFormat="1" applyFont="1" applyFill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horizontal="left" vertical="center"/>
      <protection/>
    </xf>
    <xf numFmtId="0" fontId="186" fillId="33" borderId="0" xfId="267" applyNumberFormat="1" applyFont="1" applyFill="1" applyBorder="1" applyAlignment="1">
      <alignment horizontal="left" vertical="center" wrapText="1"/>
      <protection/>
    </xf>
    <xf numFmtId="0" fontId="183" fillId="33" borderId="0" xfId="0" applyFont="1" applyFill="1" applyBorder="1" applyAlignment="1">
      <alignment horizontal="center" vertical="center" wrapText="1"/>
    </xf>
    <xf numFmtId="0" fontId="183" fillId="33" borderId="0" xfId="0" applyFont="1" applyFill="1" applyBorder="1" applyAlignment="1">
      <alignment horizontal="left" vertical="center" wrapText="1"/>
    </xf>
    <xf numFmtId="0" fontId="183" fillId="0" borderId="0" xfId="0" applyFont="1" applyBorder="1" applyAlignment="1">
      <alignment horizontal="center" vertical="center" wrapText="1"/>
    </xf>
    <xf numFmtId="0" fontId="184" fillId="0" borderId="0" xfId="0" applyFont="1" applyAlignment="1">
      <alignment horizontal="center" vertical="center" wrapText="1"/>
    </xf>
    <xf numFmtId="0" fontId="184" fillId="33" borderId="0" xfId="0" applyFont="1" applyFill="1" applyAlignment="1">
      <alignment horizontal="center" vertical="center" wrapText="1"/>
    </xf>
    <xf numFmtId="0" fontId="183" fillId="33" borderId="0" xfId="0" applyFont="1" applyFill="1" applyAlignment="1">
      <alignment horizontal="left" vertical="center" wrapText="1"/>
    </xf>
    <xf numFmtId="0" fontId="183" fillId="33" borderId="0" xfId="0" applyFont="1" applyFill="1" applyAlignment="1">
      <alignment horizontal="center" vertical="center" wrapText="1"/>
    </xf>
    <xf numFmtId="0" fontId="183" fillId="33" borderId="0" xfId="0" applyFont="1" applyFill="1" applyAlignment="1">
      <alignment horizontal="center" vertical="center"/>
    </xf>
    <xf numFmtId="0" fontId="183" fillId="33" borderId="0" xfId="0" applyFont="1" applyFill="1" applyAlignment="1">
      <alignment vertical="center"/>
    </xf>
    <xf numFmtId="0" fontId="183" fillId="33" borderId="0" xfId="0" applyFont="1" applyFill="1" applyAlignment="1">
      <alignment vertical="center" wrapText="1"/>
    </xf>
    <xf numFmtId="0" fontId="183" fillId="33" borderId="0" xfId="267" applyNumberFormat="1" applyFont="1" applyFill="1" applyBorder="1" applyAlignment="1">
      <alignment horizontal="center" vertical="center" wrapText="1"/>
      <protection/>
    </xf>
    <xf numFmtId="0" fontId="184" fillId="0" borderId="0" xfId="0" applyFont="1" applyAlignment="1">
      <alignment horizontal="center" vertical="center"/>
    </xf>
    <xf numFmtId="0" fontId="208" fillId="0" borderId="0" xfId="267" applyNumberFormat="1" applyFont="1" applyFill="1" applyAlignment="1">
      <alignment horizontal="center" vertical="center" wrapText="1"/>
      <protection/>
    </xf>
    <xf numFmtId="0" fontId="187" fillId="0" borderId="0" xfId="267" applyFont="1" applyFill="1" applyBorder="1" applyAlignment="1">
      <alignment horizontal="center" vertical="center"/>
      <protection/>
    </xf>
    <xf numFmtId="0" fontId="187" fillId="0" borderId="0" xfId="267" applyNumberFormat="1" applyFont="1" applyFill="1" applyBorder="1" applyAlignment="1">
      <alignment vertical="center" wrapText="1"/>
      <protection/>
    </xf>
    <xf numFmtId="0" fontId="186" fillId="0" borderId="0" xfId="267" applyFont="1" applyFill="1" applyBorder="1" applyAlignment="1">
      <alignment horizontal="center" vertical="center"/>
      <protection/>
    </xf>
    <xf numFmtId="0" fontId="190" fillId="0" borderId="11" xfId="267" applyNumberFormat="1" applyFont="1" applyFill="1" applyBorder="1" applyAlignment="1">
      <alignment horizontal="center" vertical="center" wrapText="1"/>
      <protection/>
    </xf>
    <xf numFmtId="0" fontId="194" fillId="0" borderId="11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Border="1" applyAlignment="1">
      <alignment horizontal="center" vertical="center" wrapText="1"/>
      <protection/>
    </xf>
    <xf numFmtId="0" fontId="200" fillId="33" borderId="13" xfId="267" applyNumberFormat="1" applyFont="1" applyFill="1" applyBorder="1" applyAlignment="1">
      <alignment horizontal="center" vertical="center" wrapText="1"/>
      <protection/>
    </xf>
    <xf numFmtId="0" fontId="200" fillId="33" borderId="14" xfId="267" applyNumberFormat="1" applyFont="1" applyFill="1" applyBorder="1" applyAlignment="1">
      <alignment horizontal="center" vertical="center" wrapText="1"/>
      <protection/>
    </xf>
    <xf numFmtId="0" fontId="199" fillId="33" borderId="11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Alignment="1">
      <alignment horizontal="center" vertical="center" wrapText="1"/>
      <protection/>
    </xf>
    <xf numFmtId="0" fontId="187" fillId="33" borderId="0" xfId="267" applyNumberFormat="1" applyFont="1" applyFill="1" applyAlignment="1">
      <alignment horizontal="center" vertical="center" wrapText="1"/>
      <protection/>
    </xf>
    <xf numFmtId="0" fontId="199" fillId="33" borderId="0" xfId="267" applyNumberFormat="1" applyFont="1" applyFill="1" applyAlignment="1">
      <alignment horizontal="center" vertical="center" wrapText="1"/>
      <protection/>
    </xf>
    <xf numFmtId="0" fontId="184" fillId="33" borderId="0" xfId="267" applyNumberFormat="1" applyFont="1" applyFill="1" applyAlignment="1">
      <alignment horizontal="center" vertical="center" wrapText="1"/>
      <protection/>
    </xf>
    <xf numFmtId="0" fontId="208" fillId="33" borderId="0" xfId="267" applyNumberFormat="1" applyFont="1" applyFill="1" applyBorder="1" applyAlignment="1">
      <alignment horizontal="center" vertical="center" wrapText="1"/>
      <protection/>
    </xf>
    <xf numFmtId="0" fontId="208" fillId="0" borderId="0" xfId="267" applyNumberFormat="1" applyFont="1" applyFill="1" applyBorder="1" applyAlignment="1">
      <alignment horizontal="center" vertical="center" wrapText="1"/>
      <protection/>
    </xf>
    <xf numFmtId="0" fontId="212" fillId="0" borderId="0" xfId="267" applyNumberFormat="1" applyFont="1" applyFill="1" applyBorder="1" applyAlignment="1">
      <alignment horizontal="center" vertical="center" wrapText="1"/>
      <protection/>
    </xf>
    <xf numFmtId="0" fontId="194" fillId="33" borderId="0" xfId="267" applyNumberFormat="1" applyFont="1" applyFill="1" applyBorder="1" applyAlignment="1">
      <alignment horizontal="center" vertical="center" wrapText="1"/>
      <protection/>
    </xf>
    <xf numFmtId="0" fontId="194" fillId="33" borderId="0" xfId="267" applyNumberFormat="1" applyFont="1" applyFill="1" applyBorder="1" applyAlignment="1">
      <alignment vertical="center" wrapText="1"/>
      <protection/>
    </xf>
    <xf numFmtId="0" fontId="16" fillId="33" borderId="0" xfId="267" applyNumberFormat="1" applyFont="1" applyFill="1" applyAlignment="1">
      <alignment horizontal="center" vertical="center" wrapText="1"/>
      <protection/>
    </xf>
    <xf numFmtId="0" fontId="6" fillId="33" borderId="0" xfId="267" applyNumberFormat="1" applyFont="1" applyFill="1" applyAlignment="1">
      <alignment horizontal="center" vertical="center" wrapText="1"/>
      <protection/>
    </xf>
    <xf numFmtId="0" fontId="14" fillId="33" borderId="0" xfId="267" applyNumberFormat="1" applyFont="1" applyFill="1" applyBorder="1" applyAlignment="1">
      <alignment vertical="center"/>
      <protection/>
    </xf>
    <xf numFmtId="0" fontId="15" fillId="33" borderId="0" xfId="267" applyNumberFormat="1" applyFont="1" applyFill="1" applyBorder="1" applyAlignment="1">
      <alignment vertical="center"/>
      <protection/>
    </xf>
    <xf numFmtId="0" fontId="15" fillId="33" borderId="0" xfId="267" applyNumberFormat="1" applyFont="1" applyFill="1" applyBorder="1" applyAlignment="1">
      <alignment horizontal="left" vertical="center" wrapText="1"/>
      <protection/>
    </xf>
    <xf numFmtId="0" fontId="6" fillId="33" borderId="0" xfId="267" applyNumberFormat="1" applyFont="1" applyFill="1" applyAlignment="1">
      <alignment horizontal="left" vertical="center" wrapText="1"/>
      <protection/>
    </xf>
    <xf numFmtId="0" fontId="188" fillId="9" borderId="11" xfId="267" applyNumberFormat="1" applyFont="1" applyFill="1" applyBorder="1" applyAlignment="1">
      <alignment horizontal="center" vertical="center" wrapText="1"/>
      <protection/>
    </xf>
    <xf numFmtId="0" fontId="188" fillId="9" borderId="11" xfId="267" applyNumberFormat="1" applyFont="1" applyFill="1" applyBorder="1" applyAlignment="1">
      <alignment horizontal="center" vertical="center"/>
      <protection/>
    </xf>
    <xf numFmtId="0" fontId="188" fillId="9" borderId="0" xfId="267" applyFont="1" applyFill="1" applyBorder="1" applyAlignment="1">
      <alignment horizontal="center" vertical="center"/>
      <protection/>
    </xf>
    <xf numFmtId="0" fontId="203" fillId="9" borderId="0" xfId="267" applyNumberFormat="1" applyFont="1" applyFill="1" applyBorder="1" applyAlignment="1">
      <alignment vertical="center" wrapText="1"/>
      <protection/>
    </xf>
    <xf numFmtId="0" fontId="203" fillId="9" borderId="0" xfId="267" applyNumberFormat="1" applyFont="1" applyFill="1" applyAlignment="1">
      <alignment horizontal="center" vertical="center" wrapText="1"/>
      <protection/>
    </xf>
    <xf numFmtId="0" fontId="203" fillId="9" borderId="0" xfId="267" applyNumberFormat="1" applyFont="1" applyFill="1" applyAlignment="1">
      <alignment horizontal="center" vertical="center"/>
      <protection/>
    </xf>
    <xf numFmtId="0" fontId="188" fillId="9" borderId="15" xfId="267" applyNumberFormat="1" applyFont="1" applyFill="1" applyBorder="1" applyAlignment="1">
      <alignment horizontal="center" vertical="center" wrapText="1"/>
      <protection/>
    </xf>
    <xf numFmtId="0" fontId="188" fillId="9" borderId="13" xfId="267" applyNumberFormat="1" applyFont="1" applyFill="1" applyBorder="1" applyAlignment="1">
      <alignment horizontal="center" vertical="center" wrapText="1"/>
      <protection/>
    </xf>
    <xf numFmtId="0" fontId="188" fillId="9" borderId="14" xfId="267" applyNumberFormat="1" applyFont="1" applyFill="1" applyBorder="1" applyAlignment="1">
      <alignment horizontal="center" vertical="center" wrapText="1"/>
      <protection/>
    </xf>
    <xf numFmtId="0" fontId="188" fillId="0" borderId="11" xfId="267" applyNumberFormat="1" applyFont="1" applyFill="1" applyBorder="1" applyAlignment="1">
      <alignment horizontal="center" vertical="center" wrapText="1"/>
      <protection/>
    </xf>
    <xf numFmtId="0" fontId="188" fillId="0" borderId="11" xfId="267" applyFont="1" applyFill="1" applyBorder="1" applyAlignment="1">
      <alignment horizontal="center" vertical="center"/>
      <protection/>
    </xf>
    <xf numFmtId="0" fontId="188" fillId="0" borderId="0" xfId="267" applyFont="1" applyFill="1" applyBorder="1" applyAlignment="1">
      <alignment horizontal="center" vertical="center"/>
      <protection/>
    </xf>
    <xf numFmtId="0" fontId="203" fillId="0" borderId="0" xfId="267" applyNumberFormat="1" applyFont="1" applyFill="1" applyBorder="1" applyAlignment="1">
      <alignment vertical="center" wrapText="1"/>
      <protection/>
    </xf>
    <xf numFmtId="0" fontId="203" fillId="0" borderId="0" xfId="267" applyNumberFormat="1" applyFont="1" applyFill="1" applyAlignment="1">
      <alignment horizontal="center" vertical="center"/>
      <protection/>
    </xf>
    <xf numFmtId="0" fontId="203" fillId="0" borderId="0" xfId="267" applyNumberFormat="1" applyFont="1" applyFill="1" applyAlignment="1">
      <alignment horizontal="center" vertical="center" wrapText="1"/>
      <protection/>
    </xf>
    <xf numFmtId="0" fontId="17" fillId="33" borderId="0" xfId="267" applyNumberFormat="1" applyFont="1" applyFill="1" applyAlignment="1">
      <alignment horizontal="center" vertical="center" wrapText="1"/>
      <protection/>
    </xf>
    <xf numFmtId="0" fontId="18" fillId="33" borderId="0" xfId="267" applyNumberFormat="1" applyFont="1" applyFill="1" applyAlignment="1">
      <alignment horizontal="center" vertical="center" wrapText="1"/>
      <protection/>
    </xf>
    <xf numFmtId="0" fontId="15" fillId="33" borderId="12" xfId="267" applyNumberFormat="1" applyFont="1" applyFill="1" applyBorder="1" applyAlignment="1">
      <alignment vertical="center"/>
      <protection/>
    </xf>
    <xf numFmtId="0" fontId="7" fillId="33" borderId="11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Border="1" applyAlignment="1">
      <alignment vertical="center" wrapText="1"/>
      <protection/>
    </xf>
    <xf numFmtId="0" fontId="19" fillId="33" borderId="0" xfId="267" applyNumberFormat="1" applyFont="1" applyFill="1" applyBorder="1" applyAlignment="1">
      <alignment vertical="center" wrapText="1"/>
      <protection/>
    </xf>
    <xf numFmtId="0" fontId="6" fillId="33" borderId="0" xfId="267" applyNumberFormat="1" applyFont="1" applyFill="1" applyBorder="1" applyAlignment="1">
      <alignment vertical="center" wrapText="1"/>
      <protection/>
    </xf>
    <xf numFmtId="0" fontId="6" fillId="33" borderId="0" xfId="267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5" fillId="33" borderId="11" xfId="0" applyFont="1" applyFill="1" applyBorder="1" applyAlignment="1">
      <alignment horizontal="center" vertical="center" wrapText="1"/>
    </xf>
    <xf numFmtId="0" fontId="181" fillId="33" borderId="11" xfId="0" applyFont="1" applyFill="1" applyBorder="1" applyAlignment="1">
      <alignment horizontal="center" vertical="center" wrapText="1"/>
    </xf>
    <xf numFmtId="0" fontId="216" fillId="33" borderId="11" xfId="0" applyFont="1" applyFill="1" applyBorder="1" applyAlignment="1">
      <alignment horizontal="center" vertical="center" wrapText="1"/>
    </xf>
    <xf numFmtId="0" fontId="185" fillId="33" borderId="11" xfId="0" applyFont="1" applyFill="1" applyBorder="1" applyAlignment="1">
      <alignment horizontal="center" vertical="center" wrapText="1"/>
    </xf>
    <xf numFmtId="1" fontId="204" fillId="33" borderId="11" xfId="0" applyNumberFormat="1" applyFont="1" applyFill="1" applyBorder="1" applyAlignment="1">
      <alignment horizontal="center" vertical="center" wrapText="1"/>
    </xf>
    <xf numFmtId="1" fontId="204" fillId="33" borderId="0" xfId="0" applyNumberFormat="1" applyFont="1" applyFill="1" applyBorder="1" applyAlignment="1">
      <alignment horizontal="center" vertical="center" wrapText="1"/>
    </xf>
    <xf numFmtId="0" fontId="200" fillId="33" borderId="0" xfId="0" applyFont="1" applyFill="1" applyAlignment="1">
      <alignment horizontal="center" vertical="center" wrapText="1"/>
    </xf>
    <xf numFmtId="1" fontId="200" fillId="33" borderId="0" xfId="0" applyNumberFormat="1" applyFont="1" applyFill="1" applyAlignment="1">
      <alignment horizontal="center" vertical="center" wrapText="1"/>
    </xf>
    <xf numFmtId="0" fontId="188" fillId="33" borderId="0" xfId="0" applyFont="1" applyFill="1" applyAlignment="1">
      <alignment horizontal="center" vertical="center" wrapText="1"/>
    </xf>
    <xf numFmtId="0" fontId="217" fillId="33" borderId="0" xfId="0" applyFont="1" applyFill="1" applyAlignment="1">
      <alignment horizontal="center" vertical="center" wrapText="1"/>
    </xf>
    <xf numFmtId="0" fontId="22" fillId="33" borderId="11" xfId="267" applyNumberFormat="1" applyFont="1" applyFill="1" applyBorder="1" applyAlignment="1">
      <alignment horizontal="center" vertical="center" wrapText="1"/>
      <protection/>
    </xf>
    <xf numFmtId="0" fontId="17" fillId="33" borderId="11" xfId="267" applyNumberFormat="1" applyFont="1" applyFill="1" applyBorder="1" applyAlignment="1">
      <alignment horizontal="center" vertical="center" wrapText="1"/>
      <protection/>
    </xf>
    <xf numFmtId="0" fontId="10" fillId="33" borderId="0" xfId="267" applyNumberFormat="1" applyFont="1" applyFill="1" applyBorder="1" applyAlignment="1">
      <alignment vertical="center" wrapText="1"/>
      <protection/>
    </xf>
    <xf numFmtId="0" fontId="10" fillId="33" borderId="0" xfId="267" applyNumberFormat="1" applyFont="1" applyFill="1" applyAlignment="1">
      <alignment horizontal="center" vertical="center" wrapText="1"/>
      <protection/>
    </xf>
    <xf numFmtId="0" fontId="21" fillId="33" borderId="11" xfId="0" applyNumberFormat="1" applyFont="1" applyFill="1" applyBorder="1" applyAlignment="1">
      <alignment horizontal="center" vertical="top"/>
    </xf>
    <xf numFmtId="0" fontId="15" fillId="33" borderId="0" xfId="267" applyNumberFormat="1" applyFont="1" applyFill="1" applyAlignment="1">
      <alignment horizontal="center" vertical="top" wrapText="1"/>
      <protection/>
    </xf>
    <xf numFmtId="0" fontId="15" fillId="33" borderId="0" xfId="267" applyNumberFormat="1" applyFont="1" applyFill="1" applyBorder="1" applyAlignment="1">
      <alignment vertical="top"/>
      <protection/>
    </xf>
    <xf numFmtId="0" fontId="17" fillId="33" borderId="0" xfId="267" applyNumberFormat="1" applyFont="1" applyFill="1" applyBorder="1" applyAlignment="1">
      <alignment horizontal="center" vertical="center" wrapText="1"/>
      <protection/>
    </xf>
    <xf numFmtId="1" fontId="218" fillId="33" borderId="0" xfId="0" applyNumberFormat="1" applyFont="1" applyFill="1" applyBorder="1" applyAlignment="1">
      <alignment horizontal="center" vertical="center" wrapText="1"/>
    </xf>
    <xf numFmtId="0" fontId="191" fillId="33" borderId="0" xfId="0" applyFont="1" applyFill="1" applyAlignment="1">
      <alignment horizontal="center" wrapText="1"/>
    </xf>
    <xf numFmtId="0" fontId="189" fillId="33" borderId="0" xfId="0" applyFont="1" applyFill="1" applyAlignment="1">
      <alignment horizontal="center" wrapText="1"/>
    </xf>
    <xf numFmtId="0" fontId="185" fillId="33" borderId="0" xfId="0" applyFont="1" applyFill="1" applyAlignment="1">
      <alignment vertical="center" wrapText="1"/>
    </xf>
    <xf numFmtId="0" fontId="215" fillId="33" borderId="0" xfId="0" applyFont="1" applyFill="1" applyAlignment="1">
      <alignment horizontal="center" vertical="center" wrapText="1"/>
    </xf>
    <xf numFmtId="0" fontId="182" fillId="33" borderId="11" xfId="0" applyFont="1" applyFill="1" applyBorder="1" applyAlignment="1">
      <alignment vertical="center" wrapText="1"/>
    </xf>
    <xf numFmtId="0" fontId="219" fillId="33" borderId="0" xfId="0" applyFont="1" applyFill="1" applyAlignment="1">
      <alignment horizontal="center" vertical="center" wrapText="1"/>
    </xf>
    <xf numFmtId="0" fontId="181" fillId="33" borderId="0" xfId="0" applyFont="1" applyFill="1" applyAlignment="1">
      <alignment horizontal="center" vertical="center" wrapText="1"/>
    </xf>
    <xf numFmtId="1" fontId="182" fillId="33" borderId="11" xfId="0" applyNumberFormat="1" applyFont="1" applyFill="1" applyBorder="1" applyAlignment="1">
      <alignment vertical="center" wrapText="1"/>
    </xf>
    <xf numFmtId="1" fontId="182" fillId="33" borderId="11" xfId="0" applyNumberFormat="1" applyFont="1" applyFill="1" applyBorder="1" applyAlignment="1">
      <alignment horizontal="left" vertical="center" wrapText="1"/>
    </xf>
    <xf numFmtId="0" fontId="220" fillId="33" borderId="0" xfId="0" applyFont="1" applyFill="1" applyBorder="1" applyAlignment="1">
      <alignment horizontal="center" vertical="center" wrapText="1"/>
    </xf>
    <xf numFmtId="173" fontId="204" fillId="33" borderId="0" xfId="0" applyNumberFormat="1" applyFont="1" applyFill="1" applyBorder="1" applyAlignment="1">
      <alignment horizontal="center" vertical="center" wrapText="1"/>
    </xf>
    <xf numFmtId="1" fontId="215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00" fillId="33" borderId="0" xfId="0" applyFont="1" applyFill="1" applyBorder="1" applyAlignment="1">
      <alignment horizontal="center" vertical="center" wrapText="1"/>
    </xf>
    <xf numFmtId="0" fontId="200" fillId="33" borderId="0" xfId="267" applyNumberFormat="1" applyFont="1" applyFill="1" applyBorder="1" applyAlignment="1">
      <alignment vertical="center" wrapText="1"/>
      <protection/>
    </xf>
    <xf numFmtId="2" fontId="20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2" fontId="188" fillId="33" borderId="0" xfId="0" applyNumberFormat="1" applyFont="1" applyFill="1" applyAlignment="1">
      <alignment horizontal="center" vertical="center" wrapText="1"/>
    </xf>
    <xf numFmtId="0" fontId="188" fillId="33" borderId="0" xfId="0" applyFont="1" applyFill="1" applyBorder="1" applyAlignment="1">
      <alignment horizontal="center" vertical="center" wrapText="1"/>
    </xf>
    <xf numFmtId="2" fontId="217" fillId="33" borderId="0" xfId="0" applyNumberFormat="1" applyFont="1" applyFill="1" applyAlignment="1">
      <alignment horizontal="center" vertical="center" wrapText="1"/>
    </xf>
    <xf numFmtId="0" fontId="221" fillId="33" borderId="0" xfId="0" applyFont="1" applyFill="1" applyAlignment="1">
      <alignment horizontal="center" vertical="center" wrapText="1"/>
    </xf>
    <xf numFmtId="0" fontId="200" fillId="4" borderId="0" xfId="0" applyFont="1" applyFill="1" applyAlignment="1">
      <alignment horizontal="center" vertical="center" wrapText="1"/>
    </xf>
    <xf numFmtId="1" fontId="200" fillId="4" borderId="0" xfId="0" applyNumberFormat="1" applyFont="1" applyFill="1" applyAlignment="1">
      <alignment horizontal="center" vertical="center" wrapText="1"/>
    </xf>
    <xf numFmtId="0" fontId="188" fillId="4" borderId="0" xfId="0" applyFont="1" applyFill="1" applyAlignment="1">
      <alignment horizontal="center" vertical="center" wrapText="1"/>
    </xf>
    <xf numFmtId="0" fontId="217" fillId="4" borderId="0" xfId="0" applyFont="1" applyFill="1" applyAlignment="1">
      <alignment horizontal="center" vertical="center" wrapText="1"/>
    </xf>
    <xf numFmtId="1" fontId="215" fillId="33" borderId="0" xfId="0" applyNumberFormat="1" applyFont="1" applyFill="1" applyAlignment="1">
      <alignment horizontal="center" vertical="center" wrapText="1"/>
    </xf>
    <xf numFmtId="0" fontId="174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2" fillId="33" borderId="0" xfId="0" applyFont="1" applyFill="1" applyAlignment="1">
      <alignment horizontal="left" vertical="center" wrapText="1"/>
    </xf>
    <xf numFmtId="1" fontId="5" fillId="33" borderId="0" xfId="0" applyNumberFormat="1" applyFont="1" applyFill="1" applyAlignment="1">
      <alignment horizontal="center" vertical="center" wrapText="1"/>
    </xf>
    <xf numFmtId="0" fontId="14" fillId="33" borderId="0" xfId="267" applyNumberFormat="1" applyFont="1" applyFill="1" applyBorder="1" applyAlignment="1">
      <alignment horizontal="center" vertical="center" wrapText="1"/>
      <protection/>
    </xf>
    <xf numFmtId="0" fontId="223" fillId="0" borderId="0" xfId="0" applyFont="1" applyAlignment="1">
      <alignment/>
    </xf>
    <xf numFmtId="0" fontId="224" fillId="0" borderId="0" xfId="0" applyFont="1" applyAlignment="1">
      <alignment/>
    </xf>
    <xf numFmtId="0" fontId="223" fillId="0" borderId="11" xfId="0" applyFont="1" applyFill="1" applyBorder="1" applyAlignment="1">
      <alignment horizontal="center" vertical="center"/>
    </xf>
    <xf numFmtId="0" fontId="225" fillId="0" borderId="11" xfId="0" applyFont="1" applyBorder="1" applyAlignment="1">
      <alignment horizontal="center" vertical="center"/>
    </xf>
    <xf numFmtId="0" fontId="225" fillId="0" borderId="11" xfId="0" applyFont="1" applyBorder="1" applyAlignment="1">
      <alignment horizontal="center" vertical="center" wrapText="1"/>
    </xf>
    <xf numFmtId="0" fontId="225" fillId="0" borderId="11" xfId="0" applyFont="1" applyFill="1" applyBorder="1" applyAlignment="1">
      <alignment horizontal="center" vertical="center"/>
    </xf>
    <xf numFmtId="0" fontId="226" fillId="0" borderId="11" xfId="0" applyFont="1" applyFill="1" applyBorder="1" applyAlignment="1">
      <alignment vertical="center"/>
    </xf>
    <xf numFmtId="0" fontId="226" fillId="0" borderId="11" xfId="0" applyFont="1" applyFill="1" applyBorder="1" applyAlignment="1">
      <alignment horizontal="center" vertical="center"/>
    </xf>
    <xf numFmtId="0" fontId="27" fillId="34" borderId="11" xfId="449" applyFont="1" applyFill="1" applyBorder="1" applyAlignment="1">
      <alignment horizontal="center" vertical="center"/>
      <protection/>
    </xf>
    <xf numFmtId="0" fontId="226" fillId="0" borderId="11" xfId="0" applyFont="1" applyBorder="1" applyAlignment="1">
      <alignment horizontal="center" vertical="center"/>
    </xf>
    <xf numFmtId="2" fontId="226" fillId="0" borderId="11" xfId="0" applyNumberFormat="1" applyFont="1" applyFill="1" applyBorder="1" applyAlignment="1">
      <alignment horizontal="center" vertical="center"/>
    </xf>
    <xf numFmtId="0" fontId="226" fillId="0" borderId="11" xfId="0" applyFont="1" applyFill="1" applyBorder="1" applyAlignment="1">
      <alignment vertical="center" wrapText="1"/>
    </xf>
    <xf numFmtId="0" fontId="185" fillId="33" borderId="0" xfId="0" applyFont="1" applyFill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19" fillId="33" borderId="0" xfId="267" applyNumberFormat="1" applyFont="1" applyFill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/>
      <protection/>
    </xf>
    <xf numFmtId="0" fontId="21" fillId="33" borderId="0" xfId="267" applyNumberFormat="1" applyFont="1" applyFill="1" applyAlignment="1">
      <alignment horizontal="center" vertical="center" wrapText="1"/>
      <protection/>
    </xf>
    <xf numFmtId="0" fontId="21" fillId="33" borderId="0" xfId="267" applyNumberFormat="1" applyFont="1" applyFill="1" applyBorder="1" applyAlignment="1">
      <alignment horizontal="center" vertical="center" wrapText="1"/>
      <protection/>
    </xf>
    <xf numFmtId="0" fontId="26" fillId="33" borderId="0" xfId="267" applyNumberFormat="1" applyFont="1" applyFill="1" applyAlignment="1">
      <alignment horizontal="center" vertical="center" wrapText="1"/>
      <protection/>
    </xf>
    <xf numFmtId="0" fontId="13" fillId="33" borderId="0" xfId="267" applyNumberFormat="1" applyFont="1" applyFill="1" applyAlignment="1">
      <alignment horizontal="center" vertical="center" wrapText="1"/>
      <protection/>
    </xf>
    <xf numFmtId="0" fontId="4" fillId="33" borderId="0" xfId="267" applyNumberFormat="1" applyFont="1" applyFill="1" applyAlignment="1">
      <alignment horizontal="center" vertical="center" wrapText="1"/>
      <protection/>
    </xf>
    <xf numFmtId="0" fontId="28" fillId="33" borderId="0" xfId="267" applyNumberFormat="1" applyFont="1" applyFill="1" applyAlignment="1">
      <alignment horizontal="center" vertical="center" wrapText="1"/>
      <protection/>
    </xf>
    <xf numFmtId="0" fontId="28" fillId="33" borderId="0" xfId="267" applyFont="1" applyFill="1" applyBorder="1" applyAlignment="1">
      <alignment horizontal="center" vertical="center"/>
      <protection/>
    </xf>
    <xf numFmtId="0" fontId="29" fillId="33" borderId="0" xfId="267" applyNumberFormat="1" applyFont="1" applyFill="1" applyAlignment="1">
      <alignment horizontal="center" vertical="center" wrapText="1"/>
      <protection/>
    </xf>
    <xf numFmtId="0" fontId="31" fillId="33" borderId="0" xfId="267" applyNumberFormat="1" applyFont="1" applyFill="1" applyAlignment="1">
      <alignment horizontal="center" vertical="center" wrapText="1"/>
      <protection/>
    </xf>
    <xf numFmtId="0" fontId="227" fillId="33" borderId="11" xfId="0" applyFont="1" applyFill="1" applyBorder="1" applyAlignment="1">
      <alignment horizontal="center" vertical="center" wrapText="1"/>
    </xf>
    <xf numFmtId="0" fontId="222" fillId="33" borderId="0" xfId="0" applyFont="1" applyFill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0" fillId="33" borderId="0" xfId="267" applyNumberFormat="1" applyFont="1" applyFill="1" applyBorder="1" applyAlignment="1">
      <alignment horizontal="center" vertical="center" wrapText="1"/>
      <protection/>
    </xf>
    <xf numFmtId="0" fontId="32" fillId="33" borderId="0" xfId="267" applyNumberFormat="1" applyFont="1" applyFill="1" applyAlignment="1">
      <alignment horizontal="center" vertical="center" wrapText="1"/>
      <protection/>
    </xf>
    <xf numFmtId="0" fontId="15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Border="1" applyAlignment="1">
      <alignment horizontal="center" vertical="top" wrapText="1"/>
      <protection/>
    </xf>
    <xf numFmtId="0" fontId="19" fillId="33" borderId="11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10" fillId="33" borderId="0" xfId="267" applyNumberFormat="1" applyFont="1" applyFill="1" applyBorder="1" applyAlignment="1">
      <alignment horizontal="center" vertical="center" wrapText="1"/>
      <protection/>
    </xf>
    <xf numFmtId="0" fontId="23" fillId="33" borderId="11" xfId="267" applyNumberFormat="1" applyFont="1" applyFill="1" applyBorder="1" applyAlignment="1">
      <alignment horizontal="center" vertical="center" wrapText="1"/>
      <protection/>
    </xf>
    <xf numFmtId="0" fontId="14" fillId="33" borderId="0" xfId="267" applyNumberFormat="1" applyFont="1" applyFill="1" applyBorder="1" applyAlignment="1">
      <alignment horizontal="left" vertical="center"/>
      <protection/>
    </xf>
    <xf numFmtId="0" fontId="15" fillId="33" borderId="0" xfId="267" applyNumberFormat="1" applyFont="1" applyFill="1" applyBorder="1" applyAlignment="1">
      <alignment horizontal="left" vertical="center"/>
      <protection/>
    </xf>
    <xf numFmtId="0" fontId="14" fillId="33" borderId="15" xfId="267" applyNumberFormat="1" applyFont="1" applyFill="1" applyBorder="1" applyAlignment="1">
      <alignment horizontal="center" vertical="center" wrapText="1"/>
      <protection/>
    </xf>
    <xf numFmtId="0" fontId="14" fillId="33" borderId="16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Border="1" applyAlignment="1">
      <alignment vertical="center"/>
      <protection/>
    </xf>
    <xf numFmtId="0" fontId="10" fillId="33" borderId="0" xfId="267" applyNumberFormat="1" applyFont="1" applyFill="1" applyBorder="1" applyAlignment="1">
      <alignment vertical="center"/>
      <protection/>
    </xf>
    <xf numFmtId="0" fontId="7" fillId="33" borderId="11" xfId="267" applyNumberFormat="1" applyFont="1" applyFill="1" applyBorder="1" applyAlignment="1">
      <alignment horizontal="center" vertical="top" wrapText="1"/>
      <protection/>
    </xf>
    <xf numFmtId="0" fontId="21" fillId="33" borderId="11" xfId="267" applyFont="1" applyFill="1" applyBorder="1" applyAlignment="1">
      <alignment horizontal="center" vertical="top"/>
      <protection/>
    </xf>
    <xf numFmtId="0" fontId="21" fillId="33" borderId="0" xfId="267" applyNumberFormat="1" applyFont="1" applyFill="1" applyAlignment="1">
      <alignment horizontal="center" vertical="top" wrapText="1"/>
      <protection/>
    </xf>
    <xf numFmtId="0" fontId="15" fillId="33" borderId="11" xfId="267" applyNumberFormat="1" applyFont="1" applyFill="1" applyBorder="1" applyAlignment="1">
      <alignment horizontal="center" vertical="top" wrapText="1"/>
      <protection/>
    </xf>
    <xf numFmtId="0" fontId="28" fillId="33" borderId="11" xfId="267" applyFont="1" applyFill="1" applyBorder="1" applyAlignment="1">
      <alignment horizontal="center" vertical="top"/>
      <protection/>
    </xf>
    <xf numFmtId="0" fontId="21" fillId="33" borderId="11" xfId="267" applyNumberFormat="1" applyFont="1" applyFill="1" applyBorder="1" applyAlignment="1">
      <alignment horizontal="center" vertical="top" wrapText="1"/>
      <protection/>
    </xf>
    <xf numFmtId="0" fontId="22" fillId="33" borderId="0" xfId="267" applyNumberFormat="1" applyFont="1" applyFill="1" applyAlignment="1">
      <alignment horizontal="center" vertical="center" wrapText="1"/>
      <protection/>
    </xf>
    <xf numFmtId="0" fontId="10" fillId="33" borderId="11" xfId="267" applyNumberFormat="1" applyFont="1" applyFill="1" applyBorder="1" applyAlignment="1">
      <alignment horizontal="center" vertical="center" wrapText="1"/>
      <protection/>
    </xf>
    <xf numFmtId="0" fontId="21" fillId="33" borderId="11" xfId="267" applyFont="1" applyFill="1" applyBorder="1" applyAlignment="1">
      <alignment horizontal="center" vertical="center"/>
      <protection/>
    </xf>
    <xf numFmtId="0" fontId="15" fillId="33" borderId="11" xfId="267" applyFont="1" applyFill="1" applyBorder="1" applyAlignment="1">
      <alignment horizontal="center" vertical="center"/>
      <protection/>
    </xf>
    <xf numFmtId="0" fontId="15" fillId="33" borderId="0" xfId="267" applyNumberFormat="1" applyFont="1" applyFill="1" applyBorder="1" applyAlignment="1">
      <alignment vertical="top" wrapText="1"/>
      <protection/>
    </xf>
    <xf numFmtId="0" fontId="15" fillId="33" borderId="11" xfId="267" applyFont="1" applyFill="1" applyBorder="1" applyAlignment="1">
      <alignment horizontal="center" vertical="top"/>
      <protection/>
    </xf>
    <xf numFmtId="0" fontId="33" fillId="33" borderId="0" xfId="267" applyNumberFormat="1" applyFont="1" applyFill="1" applyAlignment="1">
      <alignment horizontal="center" vertical="center" wrapText="1"/>
      <protection/>
    </xf>
    <xf numFmtId="0" fontId="34" fillId="33" borderId="0" xfId="267" applyNumberFormat="1" applyFont="1" applyFill="1" applyAlignment="1">
      <alignment horizontal="center" vertical="center" wrapText="1"/>
      <protection/>
    </xf>
    <xf numFmtId="0" fontId="4" fillId="33" borderId="0" xfId="267" applyNumberFormat="1" applyFont="1" applyFill="1" applyBorder="1" applyAlignment="1">
      <alignment horizontal="center" vertical="center" wrapText="1"/>
      <protection/>
    </xf>
    <xf numFmtId="0" fontId="21" fillId="33" borderId="0" xfId="267" applyNumberFormat="1" applyFont="1" applyFill="1" applyAlignment="1">
      <alignment horizontal="center" vertical="center"/>
      <protection/>
    </xf>
    <xf numFmtId="0" fontId="15" fillId="33" borderId="0" xfId="267" applyNumberFormat="1" applyFont="1" applyFill="1" applyBorder="1" applyAlignment="1">
      <alignment horizontal="center" vertical="center"/>
      <protection/>
    </xf>
    <xf numFmtId="0" fontId="24" fillId="33" borderId="0" xfId="267" applyNumberFormat="1" applyFont="1" applyFill="1" applyAlignment="1">
      <alignment horizontal="center" vertical="center" wrapText="1"/>
      <protection/>
    </xf>
    <xf numFmtId="0" fontId="23" fillId="33" borderId="0" xfId="267" applyNumberFormat="1" applyFont="1" applyFill="1" applyBorder="1" applyAlignment="1">
      <alignment horizontal="center" vertical="center" wrapText="1"/>
      <protection/>
    </xf>
    <xf numFmtId="0" fontId="36" fillId="33" borderId="0" xfId="267" applyNumberFormat="1" applyFont="1" applyFill="1" applyAlignment="1">
      <alignment horizontal="center" vertical="center" wrapText="1"/>
      <protection/>
    </xf>
    <xf numFmtId="0" fontId="30" fillId="33" borderId="0" xfId="267" applyNumberFormat="1" applyFont="1" applyFill="1" applyAlignment="1">
      <alignment horizontal="center" vertical="center" wrapText="1"/>
      <protection/>
    </xf>
    <xf numFmtId="0" fontId="15" fillId="33" borderId="0" xfId="267" applyFont="1" applyFill="1" applyBorder="1" applyAlignment="1">
      <alignment horizontal="center" vertical="center"/>
      <protection/>
    </xf>
    <xf numFmtId="0" fontId="21" fillId="33" borderId="0" xfId="267" applyNumberFormat="1" applyFont="1" applyFill="1" applyBorder="1" applyAlignment="1">
      <alignment vertical="center" wrapText="1"/>
      <protection/>
    </xf>
    <xf numFmtId="0" fontId="21" fillId="33" borderId="12" xfId="267" applyNumberFormat="1" applyFont="1" applyFill="1" applyBorder="1" applyAlignment="1">
      <alignment vertical="center" wrapText="1"/>
      <protection/>
    </xf>
    <xf numFmtId="0" fontId="21" fillId="33" borderId="12" xfId="267" applyNumberFormat="1" applyFont="1" applyFill="1" applyBorder="1" applyAlignment="1">
      <alignment horizontal="center" vertical="center" wrapText="1"/>
      <protection/>
    </xf>
    <xf numFmtId="0" fontId="30" fillId="33" borderId="12" xfId="267" applyNumberFormat="1" applyFont="1" applyFill="1" applyBorder="1" applyAlignment="1">
      <alignment horizontal="center" vertical="center" wrapText="1"/>
      <protection/>
    </xf>
    <xf numFmtId="0" fontId="15" fillId="33" borderId="12" xfId="267" applyNumberFormat="1" applyFont="1" applyFill="1" applyBorder="1" applyAlignment="1">
      <alignment vertical="center" wrapText="1"/>
      <protection/>
    </xf>
    <xf numFmtId="0" fontId="19" fillId="33" borderId="12" xfId="267" applyNumberFormat="1" applyFont="1" applyFill="1" applyBorder="1" applyAlignment="1">
      <alignment horizontal="center" vertical="center" wrapText="1"/>
      <protection/>
    </xf>
    <xf numFmtId="0" fontId="30" fillId="33" borderId="0" xfId="267" applyNumberFormat="1" applyFont="1" applyFill="1" applyAlignment="1">
      <alignment horizontal="center" vertical="center"/>
      <protection/>
    </xf>
    <xf numFmtId="0" fontId="19" fillId="33" borderId="0" xfId="267" applyNumberFormat="1" applyFont="1" applyFill="1" applyAlignment="1">
      <alignment horizontal="center" vertical="center"/>
      <protection/>
    </xf>
    <xf numFmtId="0" fontId="37" fillId="33" borderId="0" xfId="267" applyNumberFormat="1" applyFont="1" applyFill="1" applyAlignment="1">
      <alignment horizontal="center" vertical="center" wrapText="1"/>
      <protection/>
    </xf>
    <xf numFmtId="0" fontId="228" fillId="33" borderId="0" xfId="267" applyNumberFormat="1" applyFont="1" applyFill="1" applyBorder="1" applyAlignment="1">
      <alignment horizontal="center" vertical="center" wrapText="1"/>
      <protection/>
    </xf>
    <xf numFmtId="0" fontId="229" fillId="33" borderId="0" xfId="267" applyNumberFormat="1" applyFont="1" applyFill="1" applyBorder="1" applyAlignment="1">
      <alignment horizontal="center" vertical="center" wrapText="1"/>
      <protection/>
    </xf>
    <xf numFmtId="0" fontId="230" fillId="33" borderId="0" xfId="267" applyNumberFormat="1" applyFont="1" applyFill="1" applyAlignment="1">
      <alignment horizontal="center" vertical="center" wrapText="1"/>
      <protection/>
    </xf>
    <xf numFmtId="0" fontId="229" fillId="33" borderId="0" xfId="267" applyNumberFormat="1" applyFont="1" applyFill="1" applyBorder="1" applyAlignment="1">
      <alignment horizontal="center" vertical="center"/>
      <protection/>
    </xf>
    <xf numFmtId="0" fontId="228" fillId="33" borderId="0" xfId="267" applyNumberFormat="1" applyFont="1" applyFill="1" applyBorder="1" applyAlignment="1">
      <alignment horizontal="center" vertical="center"/>
      <protection/>
    </xf>
    <xf numFmtId="0" fontId="228" fillId="33" borderId="0" xfId="267" applyNumberFormat="1" applyFont="1" applyFill="1" applyAlignment="1">
      <alignment horizontal="center" vertical="center"/>
      <protection/>
    </xf>
    <xf numFmtId="0" fontId="228" fillId="33" borderId="0" xfId="267" applyNumberFormat="1" applyFont="1" applyFill="1" applyAlignment="1">
      <alignment horizontal="center" vertical="center" wrapText="1"/>
      <protection/>
    </xf>
    <xf numFmtId="0" fontId="231" fillId="33" borderId="0" xfId="267" applyNumberFormat="1" applyFont="1" applyFill="1" applyAlignment="1">
      <alignment horizontal="center" vertical="center" wrapText="1"/>
      <protection/>
    </xf>
    <xf numFmtId="0" fontId="228" fillId="33" borderId="0" xfId="267" applyNumberFormat="1" applyFont="1" applyFill="1" applyBorder="1" applyAlignment="1">
      <alignment horizontal="left" vertical="center" wrapText="1"/>
      <protection/>
    </xf>
    <xf numFmtId="0" fontId="231" fillId="33" borderId="0" xfId="267" applyNumberFormat="1" applyFont="1" applyFill="1" applyBorder="1" applyAlignment="1">
      <alignment horizontal="center" vertical="center" wrapText="1"/>
      <protection/>
    </xf>
    <xf numFmtId="0" fontId="232" fillId="33" borderId="0" xfId="267" applyNumberFormat="1" applyFont="1" applyFill="1" applyAlignment="1">
      <alignment horizontal="center" vertical="center" wrapText="1"/>
      <protection/>
    </xf>
    <xf numFmtId="0" fontId="233" fillId="33" borderId="0" xfId="267" applyNumberFormat="1" applyFont="1" applyFill="1" applyAlignment="1">
      <alignment horizontal="center" vertical="center"/>
      <protection/>
    </xf>
    <xf numFmtId="0" fontId="233" fillId="33" borderId="0" xfId="267" applyNumberFormat="1" applyFont="1" applyFill="1" applyAlignment="1">
      <alignment horizontal="center" vertical="center" wrapText="1"/>
      <protection/>
    </xf>
    <xf numFmtId="0" fontId="234" fillId="33" borderId="0" xfId="267" applyNumberFormat="1" applyFont="1" applyFill="1" applyAlignment="1">
      <alignment horizontal="center" vertical="center" wrapText="1"/>
      <protection/>
    </xf>
    <xf numFmtId="0" fontId="235" fillId="33" borderId="0" xfId="267" applyNumberFormat="1" applyFont="1" applyFill="1" applyAlignment="1">
      <alignment horizontal="center" vertical="center" wrapText="1"/>
      <protection/>
    </xf>
    <xf numFmtId="0" fontId="236" fillId="33" borderId="0" xfId="267" applyNumberFormat="1" applyFont="1" applyFill="1" applyAlignment="1">
      <alignment horizontal="center" vertical="center" wrapText="1"/>
      <protection/>
    </xf>
    <xf numFmtId="0" fontId="237" fillId="33" borderId="0" xfId="267" applyNumberFormat="1" applyFont="1" applyFill="1" applyAlignment="1">
      <alignment horizontal="center" vertical="center" wrapText="1"/>
      <protection/>
    </xf>
    <xf numFmtId="0" fontId="238" fillId="33" borderId="0" xfId="267" applyNumberFormat="1" applyFont="1" applyFill="1" applyAlignment="1">
      <alignment horizontal="center" vertical="center" wrapText="1"/>
      <protection/>
    </xf>
    <xf numFmtId="0" fontId="239" fillId="33" borderId="0" xfId="267" applyNumberFormat="1" applyFont="1" applyFill="1" applyAlignment="1">
      <alignment horizontal="center" vertical="center" wrapText="1"/>
      <protection/>
    </xf>
    <xf numFmtId="0" fontId="240" fillId="33" borderId="0" xfId="267" applyNumberFormat="1" applyFont="1" applyFill="1" applyAlignment="1">
      <alignment horizontal="center" vertical="center" wrapText="1"/>
      <protection/>
    </xf>
    <xf numFmtId="0" fontId="241" fillId="33" borderId="0" xfId="267" applyNumberFormat="1" applyFont="1" applyFill="1" applyAlignment="1">
      <alignment horizontal="center" vertical="center" wrapText="1"/>
      <protection/>
    </xf>
    <xf numFmtId="0" fontId="242" fillId="33" borderId="0" xfId="267" applyNumberFormat="1" applyFont="1" applyFill="1" applyAlignment="1">
      <alignment horizontal="center" vertical="center" wrapText="1"/>
      <protection/>
    </xf>
    <xf numFmtId="0" fontId="239" fillId="33" borderId="0" xfId="267" applyNumberFormat="1" applyFont="1" applyFill="1" applyAlignment="1">
      <alignment horizontal="left" vertical="center" wrapText="1"/>
      <protection/>
    </xf>
    <xf numFmtId="0" fontId="243" fillId="33" borderId="0" xfId="267" applyNumberFormat="1" applyFont="1" applyFill="1" applyAlignment="1">
      <alignment horizontal="center" vertical="center" wrapText="1"/>
      <protection/>
    </xf>
    <xf numFmtId="0" fontId="243" fillId="33" borderId="0" xfId="267" applyNumberFormat="1" applyFont="1" applyFill="1" applyBorder="1" applyAlignment="1">
      <alignment horizontal="center" vertical="center" wrapText="1"/>
      <protection/>
    </xf>
    <xf numFmtId="0" fontId="238" fillId="33" borderId="0" xfId="267" applyNumberFormat="1" applyFont="1" applyFill="1" applyBorder="1" applyAlignment="1">
      <alignment horizontal="center" vertical="center" wrapText="1"/>
      <protection/>
    </xf>
    <xf numFmtId="0" fontId="243" fillId="33" borderId="12" xfId="267" applyNumberFormat="1" applyFont="1" applyFill="1" applyBorder="1" applyAlignment="1">
      <alignment horizontal="center" vertical="center" wrapText="1"/>
      <protection/>
    </xf>
    <xf numFmtId="0" fontId="236" fillId="33" borderId="12" xfId="267" applyNumberFormat="1" applyFont="1" applyFill="1" applyBorder="1" applyAlignment="1">
      <alignment horizontal="center" vertical="center" wrapText="1"/>
      <protection/>
    </xf>
    <xf numFmtId="0" fontId="233" fillId="33" borderId="0" xfId="267" applyNumberFormat="1" applyFont="1" applyFill="1" applyBorder="1" applyAlignment="1">
      <alignment horizontal="center" vertical="center" wrapText="1"/>
      <protection/>
    </xf>
    <xf numFmtId="0" fontId="234" fillId="33" borderId="0" xfId="267" applyNumberFormat="1" applyFont="1" applyFill="1" applyBorder="1" applyAlignment="1">
      <alignment horizontal="center" vertical="center" wrapText="1"/>
      <protection/>
    </xf>
    <xf numFmtId="0" fontId="236" fillId="33" borderId="0" xfId="267" applyNumberFormat="1" applyFont="1" applyFill="1" applyBorder="1" applyAlignment="1">
      <alignment horizontal="center" vertical="center" wrapText="1"/>
      <protection/>
    </xf>
    <xf numFmtId="0" fontId="237" fillId="33" borderId="0" xfId="267" applyNumberFormat="1" applyFont="1" applyFill="1" applyBorder="1" applyAlignment="1">
      <alignment horizontal="center" vertical="center" wrapText="1"/>
      <protection/>
    </xf>
    <xf numFmtId="0" fontId="239" fillId="33" borderId="0" xfId="267" applyNumberFormat="1" applyFont="1" applyFill="1" applyBorder="1" applyAlignment="1">
      <alignment horizontal="center" vertical="center" wrapText="1"/>
      <protection/>
    </xf>
    <xf numFmtId="0" fontId="241" fillId="33" borderId="0" xfId="267" applyNumberFormat="1" applyFont="1" applyFill="1" applyBorder="1" applyAlignment="1">
      <alignment horizontal="center" vertical="center" wrapText="1"/>
      <protection/>
    </xf>
    <xf numFmtId="0" fontId="242" fillId="33" borderId="0" xfId="267" applyNumberFormat="1" applyFont="1" applyFill="1" applyBorder="1" applyAlignment="1">
      <alignment horizontal="center" vertical="center" wrapText="1"/>
      <protection/>
    </xf>
    <xf numFmtId="0" fontId="239" fillId="33" borderId="0" xfId="267" applyNumberFormat="1" applyFont="1" applyFill="1" applyBorder="1" applyAlignment="1">
      <alignment horizontal="left" vertical="center" wrapText="1"/>
      <protection/>
    </xf>
    <xf numFmtId="0" fontId="234" fillId="33" borderId="0" xfId="267" applyNumberFormat="1" applyFont="1" applyFill="1" applyBorder="1" applyAlignment="1">
      <alignment horizontal="left" vertical="center" wrapText="1"/>
      <protection/>
    </xf>
    <xf numFmtId="0" fontId="240" fillId="33" borderId="0" xfId="267" applyNumberFormat="1" applyFont="1" applyFill="1" applyBorder="1" applyAlignment="1">
      <alignment horizontal="center" vertical="center" wrapText="1"/>
      <protection/>
    </xf>
    <xf numFmtId="0" fontId="244" fillId="33" borderId="0" xfId="267" applyNumberFormat="1" applyFont="1" applyFill="1" applyBorder="1" applyAlignment="1">
      <alignment horizontal="center" vertical="center" wrapText="1"/>
      <protection/>
    </xf>
    <xf numFmtId="0" fontId="245" fillId="33" borderId="0" xfId="267" applyNumberFormat="1" applyFont="1" applyFill="1" applyBorder="1" applyAlignment="1">
      <alignment horizontal="center" vertical="center" wrapText="1"/>
      <protection/>
    </xf>
    <xf numFmtId="0" fontId="246" fillId="33" borderId="0" xfId="26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26" fillId="0" borderId="0" xfId="0" applyFont="1" applyFill="1" applyBorder="1" applyAlignment="1">
      <alignment horizontal="center" vertical="center"/>
    </xf>
    <xf numFmtId="0" fontId="226" fillId="0" borderId="0" xfId="0" applyFont="1" applyBorder="1" applyAlignment="1">
      <alignment horizontal="center" vertical="center"/>
    </xf>
    <xf numFmtId="0" fontId="208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Border="1" applyAlignment="1">
      <alignment horizontal="center" vertical="center" wrapText="1"/>
      <protection/>
    </xf>
    <xf numFmtId="0" fontId="15" fillId="33" borderId="11" xfId="267" applyNumberFormat="1" applyFont="1" applyFill="1" applyBorder="1" applyAlignment="1">
      <alignment horizontal="center" vertical="top" wrapText="1"/>
      <protection/>
    </xf>
    <xf numFmtId="0" fontId="21" fillId="33" borderId="0" xfId="267" applyNumberFormat="1" applyFont="1" applyFill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top" wrapText="1"/>
      <protection/>
    </xf>
    <xf numFmtId="0" fontId="17" fillId="33" borderId="11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204" fillId="33" borderId="11" xfId="0" applyFont="1" applyFill="1" applyBorder="1" applyAlignment="1">
      <alignment horizontal="center" vertical="center" wrapText="1"/>
    </xf>
    <xf numFmtId="0" fontId="208" fillId="33" borderId="0" xfId="267" applyNumberFormat="1" applyFont="1" applyFill="1" applyBorder="1" applyAlignment="1">
      <alignment horizontal="center" vertical="top" wrapText="1"/>
      <protection/>
    </xf>
    <xf numFmtId="0" fontId="208" fillId="33" borderId="0" xfId="267" applyNumberFormat="1" applyFont="1" applyFill="1" applyAlignment="1">
      <alignment horizontal="center" vertical="top" wrapText="1"/>
      <protection/>
    </xf>
    <xf numFmtId="0" fontId="247" fillId="33" borderId="0" xfId="267" applyNumberFormat="1" applyFont="1" applyFill="1" applyAlignment="1">
      <alignment horizontal="center" vertical="center" wrapText="1"/>
      <protection/>
    </xf>
    <xf numFmtId="0" fontId="248" fillId="33" borderId="0" xfId="267" applyNumberFormat="1" applyFont="1" applyFill="1" applyBorder="1" applyAlignment="1">
      <alignment horizontal="center" vertical="center" wrapText="1"/>
      <protection/>
    </xf>
    <xf numFmtId="0" fontId="249" fillId="33" borderId="0" xfId="267" applyNumberFormat="1" applyFont="1" applyFill="1" applyBorder="1" applyAlignment="1">
      <alignment horizontal="center" vertical="center" wrapText="1"/>
      <protection/>
    </xf>
    <xf numFmtId="0" fontId="210" fillId="33" borderId="0" xfId="267" applyNumberFormat="1" applyFont="1" applyFill="1" applyBorder="1" applyAlignment="1">
      <alignment horizontal="center" vertical="center" wrapText="1"/>
      <protection/>
    </xf>
    <xf numFmtId="0" fontId="247" fillId="33" borderId="0" xfId="267" applyNumberFormat="1" applyFont="1" applyFill="1" applyBorder="1" applyAlignment="1">
      <alignment horizontal="center" vertical="center" wrapText="1"/>
      <protection/>
    </xf>
    <xf numFmtId="0" fontId="21" fillId="33" borderId="11" xfId="267" applyNumberFormat="1" applyFont="1" applyFill="1" applyBorder="1" applyAlignment="1">
      <alignment horizontal="center" vertical="center" wrapText="1"/>
      <protection/>
    </xf>
    <xf numFmtId="0" fontId="15" fillId="33" borderId="16" xfId="267" applyFont="1" applyFill="1" applyBorder="1" applyAlignment="1">
      <alignment horizontal="center" vertical="center"/>
      <protection/>
    </xf>
    <xf numFmtId="0" fontId="15" fillId="33" borderId="15" xfId="267" applyFont="1" applyFill="1" applyBorder="1" applyAlignment="1">
      <alignment horizontal="center" vertical="center"/>
      <protection/>
    </xf>
    <xf numFmtId="0" fontId="21" fillId="33" borderId="13" xfId="267" applyNumberFormat="1" applyFont="1" applyFill="1" applyBorder="1" applyAlignment="1">
      <alignment horizontal="center" vertical="center" wrapText="1"/>
      <protection/>
    </xf>
    <xf numFmtId="0" fontId="21" fillId="33" borderId="17" xfId="267" applyFont="1" applyFill="1" applyBorder="1" applyAlignment="1">
      <alignment horizontal="center" vertical="center"/>
      <protection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6" xfId="267" applyNumberFormat="1" applyFont="1" applyFill="1" applyBorder="1" applyAlignment="1">
      <alignment horizontal="center" vertical="center" wrapText="1"/>
      <protection/>
    </xf>
    <xf numFmtId="0" fontId="38" fillId="33" borderId="16" xfId="267" applyNumberFormat="1" applyFont="1" applyFill="1" applyBorder="1" applyAlignment="1">
      <alignment horizontal="center" vertical="center" wrapText="1"/>
      <protection/>
    </xf>
    <xf numFmtId="0" fontId="21" fillId="33" borderId="16" xfId="267" applyFont="1" applyFill="1" applyBorder="1" applyAlignment="1">
      <alignment horizontal="center" vertical="center"/>
      <protection/>
    </xf>
    <xf numFmtId="0" fontId="38" fillId="33" borderId="11" xfId="267" applyNumberFormat="1" applyFont="1" applyFill="1" applyBorder="1" applyAlignment="1">
      <alignment horizontal="center" vertical="center" wrapText="1"/>
      <protection/>
    </xf>
    <xf numFmtId="0" fontId="250" fillId="33" borderId="0" xfId="0" applyFont="1" applyFill="1" applyAlignment="1">
      <alignment vertical="center" wrapText="1"/>
    </xf>
    <xf numFmtId="0" fontId="182" fillId="33" borderId="0" xfId="0" applyFont="1" applyFill="1" applyAlignment="1">
      <alignment horizontal="center" vertical="center" wrapText="1"/>
    </xf>
    <xf numFmtId="0" fontId="226" fillId="33" borderId="11" xfId="0" applyFont="1" applyFill="1" applyBorder="1" applyAlignment="1">
      <alignment horizontal="center" vertical="center"/>
    </xf>
    <xf numFmtId="0" fontId="27" fillId="33" borderId="11" xfId="449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2" fontId="226" fillId="33" borderId="11" xfId="0" applyNumberFormat="1" applyFont="1" applyFill="1" applyBorder="1" applyAlignment="1">
      <alignment horizontal="center" vertical="center"/>
    </xf>
    <xf numFmtId="0" fontId="251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" fontId="192" fillId="33" borderId="0" xfId="0" applyNumberFormat="1" applyFont="1" applyFill="1" applyBorder="1" applyAlignment="1">
      <alignment horizontal="center" vertical="center" wrapText="1"/>
    </xf>
    <xf numFmtId="1" fontId="192" fillId="0" borderId="0" xfId="0" applyNumberFormat="1" applyFont="1" applyFill="1" applyBorder="1" applyAlignment="1">
      <alignment horizontal="center" vertical="center" wrapText="1"/>
    </xf>
    <xf numFmtId="2" fontId="192" fillId="33" borderId="0" xfId="0" applyNumberFormat="1" applyFont="1" applyFill="1" applyBorder="1" applyAlignment="1">
      <alignment horizontal="center" vertical="center" wrapText="1"/>
    </xf>
    <xf numFmtId="1" fontId="182" fillId="33" borderId="0" xfId="0" applyNumberFormat="1" applyFont="1" applyFill="1" applyBorder="1" applyAlignment="1">
      <alignment horizontal="left" vertical="center" wrapText="1"/>
    </xf>
    <xf numFmtId="0" fontId="182" fillId="33" borderId="15" xfId="0" applyFont="1" applyFill="1" applyBorder="1" applyAlignment="1">
      <alignment vertical="center" wrapText="1"/>
    </xf>
    <xf numFmtId="0" fontId="200" fillId="33" borderId="0" xfId="0" applyFont="1" applyFill="1" applyAlignment="1">
      <alignment horizontal="center" vertical="center" wrapText="1"/>
    </xf>
    <xf numFmtId="0" fontId="20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15" fillId="33" borderId="0" xfId="0" applyFont="1" applyFill="1" applyBorder="1" applyAlignment="1">
      <alignment horizontal="center" vertical="center" wrapText="1"/>
    </xf>
    <xf numFmtId="0" fontId="204" fillId="33" borderId="0" xfId="0" applyFont="1" applyFill="1" applyBorder="1" applyAlignment="1">
      <alignment horizontal="center" vertical="center" wrapText="1"/>
    </xf>
    <xf numFmtId="0" fontId="204" fillId="33" borderId="0" xfId="0" applyFont="1" applyFill="1" applyAlignment="1">
      <alignment horizontal="center" vertical="center" wrapText="1"/>
    </xf>
    <xf numFmtId="0" fontId="220" fillId="33" borderId="0" xfId="0" applyFont="1" applyFill="1" applyAlignment="1">
      <alignment horizontal="center" vertical="center" wrapText="1"/>
    </xf>
    <xf numFmtId="1" fontId="181" fillId="33" borderId="11" xfId="153" applyNumberFormat="1" applyFont="1" applyFill="1" applyBorder="1" applyAlignment="1">
      <alignment vertical="center" wrapText="1"/>
      <protection/>
    </xf>
    <xf numFmtId="1" fontId="204" fillId="33" borderId="0" xfId="0" applyNumberFormat="1" applyFont="1" applyFill="1" applyAlignment="1">
      <alignment horizontal="center" vertical="center" wrapText="1"/>
    </xf>
    <xf numFmtId="1" fontId="181" fillId="33" borderId="11" xfId="153" applyNumberFormat="1" applyFont="1" applyFill="1" applyBorder="1" applyAlignment="1">
      <alignment horizontal="left" vertical="center" wrapText="1"/>
      <protection/>
    </xf>
    <xf numFmtId="0" fontId="48" fillId="33" borderId="0" xfId="267" applyNumberFormat="1" applyFont="1" applyFill="1" applyAlignment="1">
      <alignment horizontal="center" vertical="center" wrapText="1"/>
      <protection/>
    </xf>
    <xf numFmtId="0" fontId="14" fillId="33" borderId="0" xfId="267" applyNumberFormat="1" applyFont="1" applyFill="1" applyBorder="1" applyAlignment="1">
      <alignment horizontal="center" vertical="center"/>
      <protection/>
    </xf>
    <xf numFmtId="0" fontId="7" fillId="33" borderId="0" xfId="267" applyNumberFormat="1" applyFont="1" applyFill="1" applyAlignment="1">
      <alignment horizontal="center" vertical="center" wrapText="1"/>
      <protection/>
    </xf>
    <xf numFmtId="0" fontId="8" fillId="33" borderId="0" xfId="267" applyNumberFormat="1" applyFont="1" applyFill="1" applyAlignment="1">
      <alignment horizontal="center" vertical="center" wrapText="1"/>
      <protection/>
    </xf>
    <xf numFmtId="0" fontId="213" fillId="33" borderId="0" xfId="267" applyNumberFormat="1" applyFont="1" applyFill="1" applyBorder="1" applyAlignment="1">
      <alignment vertical="center" wrapText="1"/>
      <protection/>
    </xf>
    <xf numFmtId="0" fontId="214" fillId="33" borderId="0" xfId="267" applyNumberFormat="1" applyFont="1" applyFill="1" applyBorder="1" applyAlignment="1">
      <alignment vertical="center" wrapText="1"/>
      <protection/>
    </xf>
    <xf numFmtId="0" fontId="208" fillId="33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180" fillId="35" borderId="0" xfId="0" applyFont="1" applyFill="1" applyAlignment="1">
      <alignment horizontal="left" vertical="center" wrapText="1"/>
    </xf>
    <xf numFmtId="0" fontId="180" fillId="35" borderId="11" xfId="0" applyFont="1" applyFill="1" applyBorder="1" applyAlignment="1">
      <alignment horizontal="center" vertical="center" wrapText="1"/>
    </xf>
    <xf numFmtId="0" fontId="180" fillId="35" borderId="11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27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174" fillId="35" borderId="0" xfId="0" applyFont="1" applyFill="1" applyAlignment="1">
      <alignment horizontal="left" vertical="center" wrapText="1"/>
    </xf>
    <xf numFmtId="0" fontId="205" fillId="35" borderId="18" xfId="267" applyNumberFormat="1" applyFont="1" applyFill="1" applyBorder="1" applyAlignment="1">
      <alignment vertical="center" wrapText="1"/>
      <protection/>
    </xf>
    <xf numFmtId="0" fontId="205" fillId="35" borderId="0" xfId="267" applyNumberFormat="1" applyFont="1" applyFill="1" applyBorder="1" applyAlignment="1">
      <alignment vertical="center" wrapText="1"/>
      <protection/>
    </xf>
    <xf numFmtId="1" fontId="23" fillId="33" borderId="0" xfId="0" applyNumberFormat="1" applyFont="1" applyFill="1" applyBorder="1" applyAlignment="1">
      <alignment horizontal="center" vertical="center" wrapText="1"/>
    </xf>
    <xf numFmtId="0" fontId="31" fillId="33" borderId="11" xfId="267" applyNumberFormat="1" applyFont="1" applyFill="1" applyBorder="1" applyAlignment="1">
      <alignment horizontal="center" vertical="center" wrapText="1"/>
      <protection/>
    </xf>
    <xf numFmtId="0" fontId="32" fillId="33" borderId="11" xfId="267" applyNumberFormat="1" applyFont="1" applyFill="1" applyBorder="1" applyAlignment="1">
      <alignment horizontal="center" vertical="center" wrapText="1"/>
      <protection/>
    </xf>
    <xf numFmtId="0" fontId="31" fillId="33" borderId="0" xfId="267" applyNumberFormat="1" applyFont="1" applyFill="1" applyBorder="1" applyAlignment="1">
      <alignment horizontal="center" vertical="center" wrapText="1"/>
      <protection/>
    </xf>
    <xf numFmtId="0" fontId="31" fillId="33" borderId="0" xfId="267" applyNumberFormat="1" applyFont="1" applyFill="1" applyBorder="1" applyAlignment="1">
      <alignment horizontal="center" vertical="center"/>
      <protection/>
    </xf>
    <xf numFmtId="0" fontId="247" fillId="33" borderId="11" xfId="267" applyFont="1" applyFill="1" applyBorder="1" applyAlignment="1">
      <alignment horizontal="center" vertical="center"/>
      <protection/>
    </xf>
    <xf numFmtId="0" fontId="252" fillId="35" borderId="0" xfId="0" applyFont="1" applyFill="1" applyAlignment="1">
      <alignment horizontal="center" vertical="center" wrapText="1"/>
    </xf>
    <xf numFmtId="0" fontId="252" fillId="33" borderId="0" xfId="0" applyFont="1" applyFill="1" applyAlignment="1">
      <alignment horizontal="center" vertical="center" wrapText="1"/>
    </xf>
    <xf numFmtId="0" fontId="253" fillId="35" borderId="18" xfId="267" applyNumberFormat="1" applyFont="1" applyFill="1" applyBorder="1" applyAlignment="1">
      <alignment vertical="center" wrapText="1"/>
      <protection/>
    </xf>
    <xf numFmtId="0" fontId="15" fillId="33" borderId="0" xfId="267" applyNumberFormat="1" applyFont="1" applyFill="1" applyBorder="1" applyAlignment="1">
      <alignment horizontal="center" vertical="center" wrapText="1"/>
      <protection/>
    </xf>
    <xf numFmtId="0" fontId="21" fillId="33" borderId="0" xfId="267" applyNumberFormat="1" applyFont="1" applyFill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10" fillId="33" borderId="0" xfId="267" applyNumberFormat="1" applyFont="1" applyFill="1" applyBorder="1" applyAlignment="1">
      <alignment horizontal="center" vertical="center" wrapText="1"/>
      <protection/>
    </xf>
    <xf numFmtId="0" fontId="15" fillId="33" borderId="11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30" fillId="33" borderId="0" xfId="267" applyNumberFormat="1" applyFont="1" applyFill="1" applyBorder="1" applyAlignment="1">
      <alignment vertical="center" wrapText="1"/>
      <protection/>
    </xf>
    <xf numFmtId="0" fontId="31" fillId="33" borderId="0" xfId="267" applyNumberFormat="1" applyFont="1" applyFill="1" applyBorder="1" applyAlignment="1">
      <alignment vertical="center" wrapText="1"/>
      <protection/>
    </xf>
    <xf numFmtId="0" fontId="31" fillId="33" borderId="11" xfId="267" applyFont="1" applyFill="1" applyBorder="1" applyAlignment="1">
      <alignment horizontal="center" vertical="center"/>
      <protection/>
    </xf>
    <xf numFmtId="0" fontId="48" fillId="33" borderId="0" xfId="267" applyNumberFormat="1" applyFont="1" applyFill="1" applyBorder="1" applyAlignment="1">
      <alignment vertical="center" wrapText="1"/>
      <protection/>
    </xf>
    <xf numFmtId="0" fontId="254" fillId="33" borderId="0" xfId="267" applyNumberFormat="1" applyFont="1" applyFill="1" applyBorder="1" applyAlignment="1">
      <alignment vertical="center" wrapText="1"/>
      <protection/>
    </xf>
    <xf numFmtId="0" fontId="49" fillId="33" borderId="0" xfId="267" applyNumberFormat="1" applyFont="1" applyFill="1" applyAlignment="1">
      <alignment horizontal="center" vertical="center" wrapText="1"/>
      <protection/>
    </xf>
    <xf numFmtId="0" fontId="6" fillId="33" borderId="0" xfId="267" applyNumberFormat="1" applyFont="1" applyFill="1" applyAlignment="1">
      <alignment horizontal="center" vertical="center"/>
      <protection/>
    </xf>
    <xf numFmtId="0" fontId="13" fillId="33" borderId="0" xfId="267" applyNumberFormat="1" applyFont="1" applyFill="1" applyAlignment="1">
      <alignment horizontal="center" vertical="center"/>
      <protection/>
    </xf>
    <xf numFmtId="0" fontId="16" fillId="33" borderId="0" xfId="267" applyNumberFormat="1" applyFont="1" applyFill="1" applyAlignment="1">
      <alignment horizontal="center" vertical="center"/>
      <protection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23" fillId="33" borderId="0" xfId="267" applyNumberFormat="1" applyFont="1" applyFill="1" applyAlignment="1">
      <alignment horizontal="center" vertical="center" wrapText="1"/>
      <protection/>
    </xf>
    <xf numFmtId="0" fontId="35" fillId="33" borderId="0" xfId="267" applyNumberFormat="1" applyFont="1" applyFill="1" applyAlignment="1">
      <alignment horizontal="center" vertical="center"/>
      <protection/>
    </xf>
    <xf numFmtId="0" fontId="35" fillId="33" borderId="0" xfId="267" applyNumberFormat="1" applyFont="1" applyFill="1" applyAlignment="1">
      <alignment horizontal="center" vertical="center" wrapText="1"/>
      <protection/>
    </xf>
    <xf numFmtId="0" fontId="21" fillId="33" borderId="14" xfId="267" applyNumberFormat="1" applyFont="1" applyFill="1" applyBorder="1" applyAlignment="1">
      <alignment horizontal="center" vertical="center" wrapText="1"/>
      <protection/>
    </xf>
    <xf numFmtId="0" fontId="32" fillId="33" borderId="11" xfId="267" applyFont="1" applyFill="1" applyBorder="1" applyAlignment="1">
      <alignment horizontal="center" vertical="center"/>
      <protection/>
    </xf>
    <xf numFmtId="0" fontId="35" fillId="33" borderId="0" xfId="0" applyFont="1" applyFill="1" applyAlignment="1">
      <alignment horizontal="center" vertical="center" wrapText="1"/>
    </xf>
    <xf numFmtId="0" fontId="48" fillId="33" borderId="0" xfId="267" applyNumberFormat="1" applyFont="1" applyFill="1" applyAlignment="1">
      <alignment horizontal="center" vertical="center"/>
      <protection/>
    </xf>
    <xf numFmtId="0" fontId="36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31" fillId="33" borderId="0" xfId="267" applyNumberFormat="1" applyFont="1" applyFill="1" applyBorder="1" applyAlignment="1">
      <alignment vertical="center"/>
      <protection/>
    </xf>
    <xf numFmtId="0" fontId="32" fillId="33" borderId="0" xfId="267" applyNumberFormat="1" applyFont="1" applyFill="1" applyAlignment="1">
      <alignment horizontal="center" vertical="center"/>
      <protection/>
    </xf>
    <xf numFmtId="0" fontId="31" fillId="33" borderId="0" xfId="267" applyNumberFormat="1" applyFont="1" applyFill="1" applyAlignment="1">
      <alignment horizontal="center" vertical="center"/>
      <protection/>
    </xf>
    <xf numFmtId="0" fontId="36" fillId="33" borderId="0" xfId="267" applyNumberFormat="1" applyFont="1" applyFill="1" applyAlignment="1">
      <alignment horizontal="center" vertical="center"/>
      <protection/>
    </xf>
    <xf numFmtId="0" fontId="10" fillId="33" borderId="0" xfId="267" applyNumberFormat="1" applyFont="1" applyFill="1" applyBorder="1" applyAlignment="1">
      <alignment horizontal="left" vertical="center" wrapText="1"/>
      <protection/>
    </xf>
    <xf numFmtId="0" fontId="3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55" fillId="33" borderId="0" xfId="267" applyNumberFormat="1" applyFont="1" applyFill="1" applyAlignment="1">
      <alignment horizontal="center" vertical="center" wrapText="1"/>
      <protection/>
    </xf>
    <xf numFmtId="0" fontId="208" fillId="33" borderId="0" xfId="0" applyFont="1" applyFill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204" fillId="33" borderId="11" xfId="0" applyFont="1" applyFill="1" applyBorder="1" applyAlignment="1">
      <alignment horizontal="center" vertical="center" wrapText="1"/>
    </xf>
    <xf numFmtId="0" fontId="256" fillId="33" borderId="0" xfId="0" applyFont="1" applyFill="1" applyAlignment="1">
      <alignment horizontal="center" wrapText="1"/>
    </xf>
    <xf numFmtId="2" fontId="20" fillId="33" borderId="11" xfId="0" applyNumberFormat="1" applyFont="1" applyFill="1" applyBorder="1" applyAlignment="1">
      <alignment horizontal="center" vertical="center" wrapText="1"/>
    </xf>
    <xf numFmtId="0" fontId="184" fillId="33" borderId="11" xfId="153" applyFont="1" applyFill="1" applyBorder="1" applyAlignment="1">
      <alignment vertical="center" wrapText="1"/>
      <protection/>
    </xf>
    <xf numFmtId="0" fontId="184" fillId="33" borderId="11" xfId="0" applyFont="1" applyFill="1" applyBorder="1" applyAlignment="1">
      <alignment horizontal="left" vertical="center" wrapText="1"/>
    </xf>
    <xf numFmtId="0" fontId="183" fillId="33" borderId="11" xfId="153" applyFont="1" applyFill="1" applyBorder="1" applyAlignment="1">
      <alignment vertical="center" wrapText="1"/>
      <protection/>
    </xf>
    <xf numFmtId="0" fontId="184" fillId="33" borderId="11" xfId="153" applyFont="1" applyFill="1" applyBorder="1" applyAlignment="1">
      <alignment horizontal="left" vertical="center" wrapText="1"/>
      <protection/>
    </xf>
    <xf numFmtId="0" fontId="194" fillId="33" borderId="0" xfId="0" applyFont="1" applyFill="1" applyBorder="1" applyAlignment="1">
      <alignment horizontal="center" vertical="center" wrapText="1"/>
    </xf>
    <xf numFmtId="1" fontId="194" fillId="33" borderId="0" xfId="267" applyNumberFormat="1" applyFont="1" applyFill="1" applyBorder="1" applyAlignment="1">
      <alignment horizontal="center" vertical="center" wrapText="1"/>
      <protection/>
    </xf>
    <xf numFmtId="1" fontId="194" fillId="33" borderId="0" xfId="0" applyNumberFormat="1" applyFont="1" applyFill="1" applyAlignment="1">
      <alignment horizontal="center" vertical="center" wrapText="1"/>
    </xf>
    <xf numFmtId="0" fontId="194" fillId="33" borderId="0" xfId="0" applyFont="1" applyFill="1" applyAlignment="1">
      <alignment horizontal="center" vertical="center" wrapText="1"/>
    </xf>
    <xf numFmtId="2" fontId="194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" fontId="14" fillId="33" borderId="0" xfId="267" applyNumberFormat="1" applyFont="1" applyFill="1" applyBorder="1" applyAlignment="1">
      <alignment horizontal="center" vertical="center" wrapText="1"/>
      <protection/>
    </xf>
    <xf numFmtId="178" fontId="14" fillId="33" borderId="0" xfId="0" applyNumberFormat="1" applyFont="1" applyFill="1" applyAlignment="1">
      <alignment horizontal="center" vertical="center" wrapText="1"/>
    </xf>
    <xf numFmtId="2" fontId="14" fillId="33" borderId="0" xfId="0" applyNumberFormat="1" applyFont="1" applyFill="1" applyAlignment="1">
      <alignment horizontal="center" vertical="center" wrapText="1"/>
    </xf>
    <xf numFmtId="0" fontId="204" fillId="0" borderId="11" xfId="0" applyFont="1" applyFill="1" applyBorder="1" applyAlignment="1">
      <alignment horizontal="center" vertical="center" wrapText="1"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19" fillId="33" borderId="0" xfId="267" applyNumberFormat="1" applyFont="1" applyFill="1" applyAlignment="1">
      <alignment horizontal="center" vertical="center" wrapText="1"/>
      <protection/>
    </xf>
    <xf numFmtId="0" fontId="31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10" fillId="33" borderId="0" xfId="267" applyNumberFormat="1" applyFont="1" applyFill="1" applyBorder="1" applyAlignment="1">
      <alignment horizontal="center" vertical="center" wrapText="1"/>
      <protection/>
    </xf>
    <xf numFmtId="0" fontId="15" fillId="33" borderId="11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Alignment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56" fillId="33" borderId="11" xfId="267" applyNumberFormat="1" applyFont="1" applyFill="1" applyBorder="1" applyAlignment="1">
      <alignment horizontal="center" vertical="center" wrapText="1"/>
      <protection/>
    </xf>
    <xf numFmtId="0" fontId="207" fillId="33" borderId="11" xfId="267" applyNumberFormat="1" applyFont="1" applyFill="1" applyBorder="1" applyAlignment="1">
      <alignment horizontal="center" vertical="center" wrapText="1"/>
      <protection/>
    </xf>
    <xf numFmtId="0" fontId="256" fillId="33" borderId="11" xfId="267" applyFont="1" applyFill="1" applyBorder="1" applyAlignment="1">
      <alignment horizontal="center" vertical="center"/>
      <protection/>
    </xf>
    <xf numFmtId="0" fontId="204" fillId="33" borderId="11" xfId="0" applyFont="1" applyFill="1" applyBorder="1" applyAlignment="1">
      <alignment horizontal="center" vertical="center" wrapText="1"/>
    </xf>
    <xf numFmtId="0" fontId="215" fillId="33" borderId="11" xfId="0" applyFont="1" applyFill="1" applyBorder="1" applyAlignment="1">
      <alignment horizontal="center" vertical="center" wrapText="1"/>
    </xf>
    <xf numFmtId="0" fontId="184" fillId="33" borderId="11" xfId="0" applyFont="1" applyFill="1" applyBorder="1" applyAlignment="1">
      <alignment horizontal="left" vertical="center" wrapText="1"/>
    </xf>
    <xf numFmtId="0" fontId="189" fillId="33" borderId="11" xfId="0" applyFont="1" applyFill="1" applyBorder="1" applyAlignment="1">
      <alignment horizontal="center" vertical="center" wrapText="1"/>
    </xf>
    <xf numFmtId="2" fontId="189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3" fillId="33" borderId="11" xfId="0" applyFont="1" applyFill="1" applyBorder="1" applyAlignment="1">
      <alignment horizontal="center" vertical="center" wrapText="1"/>
    </xf>
    <xf numFmtId="0" fontId="193" fillId="0" borderId="11" xfId="0" applyFont="1" applyFill="1" applyBorder="1" applyAlignment="1">
      <alignment horizontal="center" vertical="center" wrapText="1"/>
    </xf>
    <xf numFmtId="2" fontId="193" fillId="33" borderId="11" xfId="0" applyNumberFormat="1" applyFont="1" applyFill="1" applyBorder="1" applyAlignment="1">
      <alignment horizontal="center" vertical="center" wrapText="1"/>
    </xf>
    <xf numFmtId="0" fontId="18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1" fontId="193" fillId="33" borderId="11" xfId="0" applyNumberFormat="1" applyFont="1" applyFill="1" applyBorder="1" applyAlignment="1">
      <alignment horizontal="center" vertical="center" wrapText="1"/>
    </xf>
    <xf numFmtId="1" fontId="193" fillId="0" borderId="11" xfId="0" applyNumberFormat="1" applyFont="1" applyFill="1" applyBorder="1" applyAlignment="1">
      <alignment horizontal="center" vertical="center" wrapText="1"/>
    </xf>
    <xf numFmtId="0" fontId="208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48" fillId="33" borderId="0" xfId="267" applyNumberFormat="1" applyFont="1" applyFill="1" applyAlignment="1">
      <alignment horizontal="center" vertical="center" wrapText="1"/>
      <protection/>
    </xf>
    <xf numFmtId="0" fontId="19" fillId="33" borderId="0" xfId="267" applyNumberFormat="1" applyFont="1" applyFill="1" applyAlignment="1">
      <alignment horizontal="center" vertical="center" wrapText="1"/>
      <protection/>
    </xf>
    <xf numFmtId="0" fontId="32" fillId="33" borderId="0" xfId="267" applyNumberFormat="1" applyFont="1" applyFill="1" applyAlignment="1">
      <alignment horizontal="center" vertical="center" wrapText="1"/>
      <protection/>
    </xf>
    <xf numFmtId="0" fontId="31" fillId="33" borderId="0" xfId="267" applyNumberFormat="1" applyFont="1" applyFill="1" applyBorder="1" applyAlignment="1">
      <alignment horizontal="center" vertical="center" wrapText="1"/>
      <protection/>
    </xf>
    <xf numFmtId="0" fontId="32" fillId="35" borderId="11" xfId="267" applyNumberFormat="1" applyFont="1" applyFill="1" applyBorder="1" applyAlignment="1">
      <alignment horizontal="center" vertical="center" wrapText="1"/>
      <protection/>
    </xf>
    <xf numFmtId="0" fontId="31" fillId="33" borderId="0" xfId="0" applyFont="1" applyFill="1" applyAlignment="1">
      <alignment vertical="center" wrapText="1"/>
    </xf>
    <xf numFmtId="0" fontId="21" fillId="33" borderId="0" xfId="267" applyNumberFormat="1" applyFont="1" applyFill="1" applyAlignment="1">
      <alignment horizontal="center" vertical="center" wrapText="1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48" fillId="33" borderId="0" xfId="267" applyNumberFormat="1" applyFont="1" applyFill="1" applyAlignment="1">
      <alignment horizontal="center" vertical="center" wrapText="1"/>
      <protection/>
    </xf>
    <xf numFmtId="0" fontId="19" fillId="33" borderId="0" xfId="267" applyNumberFormat="1" applyFont="1" applyFill="1" applyAlignment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57" fillId="33" borderId="0" xfId="267" applyFont="1" applyFill="1" applyBorder="1" applyAlignment="1">
      <alignment horizontal="center" vertical="center"/>
      <protection/>
    </xf>
    <xf numFmtId="0" fontId="257" fillId="33" borderId="0" xfId="267" applyNumberFormat="1" applyFont="1" applyFill="1" applyBorder="1" applyAlignment="1">
      <alignment horizontal="center" vertical="center" wrapText="1"/>
      <protection/>
    </xf>
    <xf numFmtId="0" fontId="254" fillId="33" borderId="0" xfId="267" applyNumberFormat="1" applyFont="1" applyFill="1" applyAlignment="1">
      <alignment horizontal="center" vertical="center" wrapText="1"/>
      <protection/>
    </xf>
    <xf numFmtId="0" fontId="247" fillId="33" borderId="0" xfId="267" applyNumberFormat="1" applyFont="1" applyFill="1" applyBorder="1" applyAlignment="1">
      <alignment vertical="center" wrapText="1"/>
      <protection/>
    </xf>
    <xf numFmtId="0" fontId="60" fillId="2" borderId="11" xfId="267" applyNumberFormat="1" applyFont="1" applyFill="1" applyBorder="1" applyAlignment="1">
      <alignment horizontal="center" vertical="center" wrapText="1"/>
      <protection/>
    </xf>
    <xf numFmtId="0" fontId="61" fillId="33" borderId="11" xfId="0" applyFont="1" applyFill="1" applyBorder="1" applyAlignment="1">
      <alignment horizontal="center" vertical="center" wrapText="1"/>
    </xf>
    <xf numFmtId="0" fontId="184" fillId="33" borderId="0" xfId="267" applyNumberFormat="1" applyFont="1" applyFill="1" applyAlignment="1">
      <alignment horizontal="center" vertical="center" wrapText="1"/>
      <protection/>
    </xf>
    <xf numFmtId="0" fontId="220" fillId="33" borderId="11" xfId="0" applyFont="1" applyFill="1" applyBorder="1" applyAlignment="1">
      <alignment horizontal="center" vertical="center" wrapText="1"/>
    </xf>
    <xf numFmtId="0" fontId="204" fillId="33" borderId="11" xfId="0" applyFont="1" applyFill="1" applyBorder="1" applyAlignment="1">
      <alignment horizontal="center" vertical="center" wrapText="1"/>
    </xf>
    <xf numFmtId="0" fontId="49" fillId="33" borderId="0" xfId="267" applyNumberFormat="1" applyFont="1" applyFill="1" applyAlignment="1">
      <alignment horizontal="center" vertical="center"/>
      <protection/>
    </xf>
    <xf numFmtId="0" fontId="207" fillId="33" borderId="0" xfId="267" applyNumberFormat="1" applyFont="1" applyFill="1" applyBorder="1" applyAlignment="1">
      <alignment horizontal="center" vertical="center" wrapText="1"/>
      <protection/>
    </xf>
    <xf numFmtId="0" fontId="15" fillId="33" borderId="0" xfId="267" applyNumberFormat="1" applyFont="1" applyFill="1" applyBorder="1" applyAlignment="1">
      <alignment horizontal="center" vertical="top" wrapText="1"/>
      <protection/>
    </xf>
    <xf numFmtId="0" fontId="15" fillId="33" borderId="11" xfId="267" applyNumberFormat="1" applyFont="1" applyFill="1" applyBorder="1" applyAlignment="1">
      <alignment horizontal="center" vertical="top" wrapText="1"/>
      <protection/>
    </xf>
    <xf numFmtId="0" fontId="10" fillId="33" borderId="11" xfId="267" applyNumberFormat="1" applyFont="1" applyFill="1" applyBorder="1" applyAlignment="1">
      <alignment horizontal="center" vertical="center" wrapText="1"/>
      <protection/>
    </xf>
    <xf numFmtId="0" fontId="15" fillId="33" borderId="11" xfId="267" applyNumberFormat="1" applyFont="1" applyFill="1" applyBorder="1" applyAlignment="1">
      <alignment horizontal="center" vertical="center" wrapText="1"/>
      <protection/>
    </xf>
    <xf numFmtId="0" fontId="15" fillId="33" borderId="15" xfId="267" applyNumberFormat="1" applyFont="1" applyFill="1" applyBorder="1" applyAlignment="1">
      <alignment horizontal="center" vertical="top" wrapText="1"/>
      <protection/>
    </xf>
    <xf numFmtId="0" fontId="15" fillId="33" borderId="16" xfId="267" applyNumberFormat="1" applyFont="1" applyFill="1" applyBorder="1" applyAlignment="1">
      <alignment horizontal="center" vertical="top" wrapText="1"/>
      <protection/>
    </xf>
    <xf numFmtId="0" fontId="15" fillId="33" borderId="13" xfId="267" applyNumberFormat="1" applyFont="1" applyFill="1" applyBorder="1" applyAlignment="1">
      <alignment horizontal="center" vertical="top" wrapText="1"/>
      <protection/>
    </xf>
    <xf numFmtId="0" fontId="15" fillId="33" borderId="14" xfId="267" applyNumberFormat="1" applyFont="1" applyFill="1" applyBorder="1" applyAlignment="1">
      <alignment horizontal="center" vertical="top" wrapText="1"/>
      <protection/>
    </xf>
    <xf numFmtId="0" fontId="15" fillId="33" borderId="0" xfId="267" applyNumberFormat="1" applyFont="1" applyFill="1" applyBorder="1" applyAlignment="1">
      <alignment horizontal="center" vertical="center" wrapText="1"/>
      <protection/>
    </xf>
    <xf numFmtId="0" fontId="10" fillId="33" borderId="0" xfId="267" applyNumberFormat="1" applyFont="1" applyFill="1" applyBorder="1" applyAlignment="1">
      <alignment horizontal="center" vertical="center"/>
      <protection/>
    </xf>
    <xf numFmtId="0" fontId="15" fillId="33" borderId="0" xfId="267" applyNumberFormat="1" applyFont="1" applyFill="1" applyAlignment="1">
      <alignment horizontal="center" vertical="center" wrapText="1"/>
      <protection/>
    </xf>
    <xf numFmtId="0" fontId="10" fillId="33" borderId="13" xfId="267" applyNumberFormat="1" applyFont="1" applyFill="1" applyBorder="1" applyAlignment="1">
      <alignment horizontal="center" vertical="center" wrapText="1"/>
      <protection/>
    </xf>
    <xf numFmtId="0" fontId="10" fillId="33" borderId="14" xfId="267" applyNumberFormat="1" applyFont="1" applyFill="1" applyBorder="1" applyAlignment="1">
      <alignment horizontal="center" vertical="center" wrapText="1"/>
      <protection/>
    </xf>
    <xf numFmtId="0" fontId="15" fillId="33" borderId="13" xfId="267" applyNumberFormat="1" applyFont="1" applyFill="1" applyBorder="1" applyAlignment="1">
      <alignment horizontal="center" vertical="center" wrapText="1"/>
      <protection/>
    </xf>
    <xf numFmtId="0" fontId="15" fillId="33" borderId="14" xfId="267" applyNumberFormat="1" applyFont="1" applyFill="1" applyBorder="1" applyAlignment="1">
      <alignment horizontal="center" vertical="center" wrapText="1"/>
      <protection/>
    </xf>
    <xf numFmtId="0" fontId="23" fillId="33" borderId="13" xfId="267" applyNumberFormat="1" applyFont="1" applyFill="1" applyBorder="1" applyAlignment="1">
      <alignment horizontal="center" vertical="center" wrapText="1"/>
      <protection/>
    </xf>
    <xf numFmtId="0" fontId="23" fillId="33" borderId="14" xfId="267" applyNumberFormat="1" applyFont="1" applyFill="1" applyBorder="1" applyAlignment="1">
      <alignment horizontal="center" vertical="center" wrapText="1"/>
      <protection/>
    </xf>
    <xf numFmtId="0" fontId="23" fillId="33" borderId="15" xfId="267" applyNumberFormat="1" applyFont="1" applyFill="1" applyBorder="1" applyAlignment="1">
      <alignment horizontal="center" vertical="center" wrapText="1"/>
      <protection/>
    </xf>
    <xf numFmtId="0" fontId="23" fillId="33" borderId="16" xfId="267" applyNumberFormat="1" applyFont="1" applyFill="1" applyBorder="1" applyAlignment="1">
      <alignment horizontal="center" vertical="center" wrapText="1"/>
      <protection/>
    </xf>
    <xf numFmtId="0" fontId="19" fillId="33" borderId="11" xfId="267" applyNumberFormat="1" applyFont="1" applyFill="1" applyBorder="1" applyAlignment="1">
      <alignment horizontal="center" vertical="center" wrapText="1"/>
      <protection/>
    </xf>
    <xf numFmtId="0" fontId="14" fillId="33" borderId="0" xfId="267" applyNumberFormat="1" applyFont="1" applyFill="1" applyBorder="1" applyAlignment="1">
      <alignment horizontal="left" vertical="center"/>
      <protection/>
    </xf>
    <xf numFmtId="0" fontId="15" fillId="33" borderId="12" xfId="267" applyNumberFormat="1" applyFont="1" applyFill="1" applyBorder="1" applyAlignment="1">
      <alignment horizontal="center" vertical="center" wrapText="1"/>
      <protection/>
    </xf>
    <xf numFmtId="0" fontId="15" fillId="33" borderId="19" xfId="267" applyNumberFormat="1" applyFont="1" applyFill="1" applyBorder="1" applyAlignment="1">
      <alignment horizontal="center" vertical="center" wrapText="1"/>
      <protection/>
    </xf>
    <xf numFmtId="0" fontId="15" fillId="33" borderId="20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Border="1" applyAlignment="1">
      <alignment horizontal="left" vertical="center" wrapText="1"/>
      <protection/>
    </xf>
    <xf numFmtId="0" fontId="10" fillId="33" borderId="0" xfId="267" applyNumberFormat="1" applyFont="1" applyFill="1" applyBorder="1" applyAlignment="1">
      <alignment horizontal="center" vertical="center" wrapText="1"/>
      <protection/>
    </xf>
    <xf numFmtId="0" fontId="28" fillId="33" borderId="13" xfId="267" applyNumberFormat="1" applyFont="1" applyFill="1" applyBorder="1" applyAlignment="1">
      <alignment horizontal="center" vertical="top" wrapText="1"/>
      <protection/>
    </xf>
    <xf numFmtId="0" fontId="28" fillId="33" borderId="14" xfId="267" applyNumberFormat="1" applyFont="1" applyFill="1" applyBorder="1" applyAlignment="1">
      <alignment horizontal="center" vertical="top" wrapText="1"/>
      <protection/>
    </xf>
    <xf numFmtId="0" fontId="14" fillId="33" borderId="15" xfId="267" applyNumberFormat="1" applyFont="1" applyFill="1" applyBorder="1" applyAlignment="1">
      <alignment horizontal="center" vertical="center" wrapText="1"/>
      <protection/>
    </xf>
    <xf numFmtId="0" fontId="14" fillId="33" borderId="16" xfId="267" applyNumberFormat="1" applyFont="1" applyFill="1" applyBorder="1" applyAlignment="1">
      <alignment horizontal="center" vertical="center" wrapText="1"/>
      <protection/>
    </xf>
    <xf numFmtId="0" fontId="17" fillId="33" borderId="11" xfId="267" applyNumberFormat="1" applyFont="1" applyFill="1" applyBorder="1" applyAlignment="1">
      <alignment horizontal="center" vertical="center" wrapText="1"/>
      <protection/>
    </xf>
    <xf numFmtId="0" fontId="31" fillId="33" borderId="0" xfId="267" applyNumberFormat="1" applyFont="1" applyFill="1" applyAlignment="1">
      <alignment horizontal="center" vertical="top" wrapText="1"/>
      <protection/>
    </xf>
    <xf numFmtId="0" fontId="15" fillId="33" borderId="0" xfId="267" applyNumberFormat="1" applyFont="1" applyFill="1" applyAlignment="1">
      <alignment horizontal="center" vertical="top" wrapText="1"/>
      <protection/>
    </xf>
    <xf numFmtId="0" fontId="21" fillId="33" borderId="0" xfId="267" applyNumberFormat="1" applyFont="1" applyFill="1" applyAlignment="1">
      <alignment horizontal="center" vertical="center" wrapText="1"/>
      <protection/>
    </xf>
    <xf numFmtId="0" fontId="258" fillId="33" borderId="0" xfId="267" applyNumberFormat="1" applyFont="1" applyFill="1" applyBorder="1" applyAlignment="1">
      <alignment horizontal="center" vertical="center" wrapText="1"/>
      <protection/>
    </xf>
    <xf numFmtId="0" fontId="259" fillId="33" borderId="0" xfId="267" applyNumberFormat="1" applyFont="1" applyFill="1" applyBorder="1" applyAlignment="1">
      <alignment horizontal="center" vertical="center" wrapText="1"/>
      <protection/>
    </xf>
    <xf numFmtId="0" fontId="23" fillId="33" borderId="11" xfId="267" applyNumberFormat="1" applyFont="1" applyFill="1" applyBorder="1" applyAlignment="1">
      <alignment horizontal="center" vertical="center" wrapText="1"/>
      <protection/>
    </xf>
    <xf numFmtId="0" fontId="35" fillId="33" borderId="21" xfId="267" applyNumberFormat="1" applyFont="1" applyFill="1" applyBorder="1" applyAlignment="1">
      <alignment horizontal="center" vertical="center" wrapText="1"/>
      <protection/>
    </xf>
    <xf numFmtId="0" fontId="35" fillId="33" borderId="16" xfId="267" applyNumberFormat="1" applyFont="1" applyFill="1" applyBorder="1" applyAlignment="1">
      <alignment horizontal="center" vertical="center" wrapText="1"/>
      <protection/>
    </xf>
    <xf numFmtId="0" fontId="17" fillId="33" borderId="13" xfId="267" applyNumberFormat="1" applyFont="1" applyFill="1" applyBorder="1" applyAlignment="1">
      <alignment horizontal="center" vertical="center" wrapText="1"/>
      <protection/>
    </xf>
    <xf numFmtId="0" fontId="17" fillId="33" borderId="14" xfId="267" applyNumberFormat="1" applyFont="1" applyFill="1" applyBorder="1" applyAlignment="1">
      <alignment horizontal="center" vertical="center" wrapText="1"/>
      <protection/>
    </xf>
    <xf numFmtId="0" fontId="15" fillId="33" borderId="18" xfId="267" applyNumberFormat="1" applyFont="1" applyFill="1" applyBorder="1" applyAlignment="1">
      <alignment horizontal="center" vertical="center" wrapText="1"/>
      <protection/>
    </xf>
    <xf numFmtId="0" fontId="23" fillId="33" borderId="22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Border="1" applyAlignment="1">
      <alignment horizontal="center" vertical="center" wrapText="1"/>
      <protection/>
    </xf>
    <xf numFmtId="0" fontId="200" fillId="33" borderId="13" xfId="267" applyNumberFormat="1" applyFont="1" applyFill="1" applyBorder="1" applyAlignment="1">
      <alignment horizontal="center" vertical="center" wrapText="1"/>
      <protection/>
    </xf>
    <xf numFmtId="0" fontId="200" fillId="33" borderId="14" xfId="267" applyNumberFormat="1" applyFont="1" applyFill="1" applyBorder="1" applyAlignment="1">
      <alignment horizontal="center" vertical="center" wrapText="1"/>
      <protection/>
    </xf>
    <xf numFmtId="0" fontId="186" fillId="33" borderId="11" xfId="267" applyNumberFormat="1" applyFont="1" applyFill="1" applyBorder="1" applyAlignment="1">
      <alignment horizontal="center" vertical="center" wrapText="1"/>
      <protection/>
    </xf>
    <xf numFmtId="0" fontId="208" fillId="33" borderId="0" xfId="267" applyNumberFormat="1" applyFont="1" applyFill="1" applyBorder="1" applyAlignment="1">
      <alignment horizontal="center" vertical="center" wrapText="1"/>
      <protection/>
    </xf>
    <xf numFmtId="0" fontId="199" fillId="33" borderId="11" xfId="267" applyNumberFormat="1" applyFont="1" applyFill="1" applyBorder="1" applyAlignment="1">
      <alignment horizontal="center" vertical="center" wrapText="1"/>
      <protection/>
    </xf>
    <xf numFmtId="0" fontId="212" fillId="0" borderId="0" xfId="267" applyNumberFormat="1" applyFont="1" applyFill="1" applyBorder="1" applyAlignment="1">
      <alignment horizontal="center" vertical="center" wrapText="1"/>
      <protection/>
    </xf>
    <xf numFmtId="0" fontId="212" fillId="0" borderId="0" xfId="267" applyNumberFormat="1" applyFont="1" applyFill="1" applyBorder="1" applyAlignment="1">
      <alignment horizontal="center" vertical="center"/>
      <protection/>
    </xf>
    <xf numFmtId="0" fontId="186" fillId="33" borderId="12" xfId="267" applyNumberFormat="1" applyFont="1" applyFill="1" applyBorder="1" applyAlignment="1">
      <alignment horizontal="center" vertical="center" wrapText="1"/>
      <protection/>
    </xf>
    <xf numFmtId="0" fontId="199" fillId="33" borderId="0" xfId="267" applyNumberFormat="1" applyFont="1" applyFill="1" applyAlignment="1">
      <alignment horizontal="center" vertical="center" wrapText="1"/>
      <protection/>
    </xf>
    <xf numFmtId="0" fontId="197" fillId="33" borderId="11" xfId="267" applyNumberFormat="1" applyFont="1" applyFill="1" applyBorder="1" applyAlignment="1">
      <alignment horizontal="center" vertical="center" wrapText="1"/>
      <protection/>
    </xf>
    <xf numFmtId="0" fontId="192" fillId="33" borderId="15" xfId="267" applyNumberFormat="1" applyFont="1" applyFill="1" applyBorder="1" applyAlignment="1">
      <alignment horizontal="center" vertical="center" wrapText="1"/>
      <protection/>
    </xf>
    <xf numFmtId="0" fontId="192" fillId="33" borderId="16" xfId="267" applyNumberFormat="1" applyFont="1" applyFill="1" applyBorder="1" applyAlignment="1">
      <alignment horizontal="center" vertical="center" wrapText="1"/>
      <protection/>
    </xf>
    <xf numFmtId="0" fontId="192" fillId="33" borderId="13" xfId="267" applyNumberFormat="1" applyFont="1" applyFill="1" applyBorder="1" applyAlignment="1">
      <alignment horizontal="center" vertical="center" wrapText="1"/>
      <protection/>
    </xf>
    <xf numFmtId="0" fontId="192" fillId="33" borderId="14" xfId="267" applyNumberFormat="1" applyFont="1" applyFill="1" applyBorder="1" applyAlignment="1">
      <alignment horizontal="center" vertical="center" wrapText="1"/>
      <protection/>
    </xf>
    <xf numFmtId="0" fontId="260" fillId="33" borderId="10" xfId="0" applyFont="1" applyFill="1" applyBorder="1" applyAlignment="1">
      <alignment horizontal="center" vertical="center" wrapText="1"/>
    </xf>
    <xf numFmtId="0" fontId="260" fillId="33" borderId="0" xfId="0" applyFont="1" applyFill="1" applyBorder="1" applyAlignment="1">
      <alignment horizontal="center" vertical="center" wrapText="1"/>
    </xf>
    <xf numFmtId="0" fontId="194" fillId="33" borderId="13" xfId="267" applyNumberFormat="1" applyFont="1" applyFill="1" applyBorder="1" applyAlignment="1">
      <alignment horizontal="center" vertical="center" wrapText="1"/>
      <protection/>
    </xf>
    <xf numFmtId="0" fontId="194" fillId="33" borderId="22" xfId="267" applyNumberFormat="1" applyFont="1" applyFill="1" applyBorder="1" applyAlignment="1">
      <alignment horizontal="center" vertical="center" wrapText="1"/>
      <protection/>
    </xf>
    <xf numFmtId="0" fontId="194" fillId="33" borderId="14" xfId="267" applyNumberFormat="1" applyFont="1" applyFill="1" applyBorder="1" applyAlignment="1">
      <alignment horizontal="center" vertical="center" wrapText="1"/>
      <protection/>
    </xf>
    <xf numFmtId="0" fontId="194" fillId="33" borderId="15" xfId="267" applyNumberFormat="1" applyFont="1" applyFill="1" applyBorder="1" applyAlignment="1">
      <alignment horizontal="center" vertical="center" wrapText="1"/>
      <protection/>
    </xf>
    <xf numFmtId="0" fontId="194" fillId="33" borderId="16" xfId="267" applyNumberFormat="1" applyFont="1" applyFill="1" applyBorder="1" applyAlignment="1">
      <alignment horizontal="center" vertical="center" wrapText="1"/>
      <protection/>
    </xf>
    <xf numFmtId="0" fontId="186" fillId="33" borderId="13" xfId="267" applyNumberFormat="1" applyFont="1" applyFill="1" applyBorder="1" applyAlignment="1">
      <alignment horizontal="center" vertical="center" wrapText="1"/>
      <protection/>
    </xf>
    <xf numFmtId="0" fontId="186" fillId="33" borderId="14" xfId="267" applyNumberFormat="1" applyFont="1" applyFill="1" applyBorder="1" applyAlignment="1">
      <alignment horizontal="center" vertical="center" wrapText="1"/>
      <protection/>
    </xf>
    <xf numFmtId="0" fontId="208" fillId="0" borderId="0" xfId="267" applyNumberFormat="1" applyFont="1" applyFill="1" applyBorder="1" applyAlignment="1">
      <alignment horizontal="center" vertical="center" wrapText="1"/>
      <protection/>
    </xf>
    <xf numFmtId="0" fontId="186" fillId="33" borderId="0" xfId="267" applyNumberFormat="1" applyFont="1" applyFill="1" applyAlignment="1">
      <alignment horizontal="center" vertical="center" wrapText="1"/>
      <protection/>
    </xf>
    <xf numFmtId="0" fontId="193" fillId="33" borderId="11" xfId="267" applyNumberFormat="1" applyFont="1" applyFill="1" applyBorder="1" applyAlignment="1">
      <alignment horizontal="center" vertical="center" wrapText="1"/>
      <protection/>
    </xf>
    <xf numFmtId="0" fontId="200" fillId="33" borderId="11" xfId="267" applyNumberFormat="1" applyFont="1" applyFill="1" applyBorder="1" applyAlignment="1">
      <alignment horizontal="center" vertical="center" wrapText="1"/>
      <protection/>
    </xf>
    <xf numFmtId="0" fontId="196" fillId="33" borderId="11" xfId="267" applyNumberFormat="1" applyFont="1" applyFill="1" applyBorder="1" applyAlignment="1">
      <alignment horizontal="center" vertical="center" wrapText="1"/>
      <protection/>
    </xf>
    <xf numFmtId="0" fontId="184" fillId="33" borderId="0" xfId="267" applyNumberFormat="1" applyFont="1" applyFill="1" applyAlignment="1">
      <alignment horizontal="center" vertical="center" wrapText="1"/>
      <protection/>
    </xf>
    <xf numFmtId="0" fontId="207" fillId="33" borderId="0" xfId="267" applyNumberFormat="1" applyFont="1" applyFill="1" applyAlignment="1">
      <alignment horizontal="center" vertical="center" wrapText="1"/>
      <protection/>
    </xf>
    <xf numFmtId="0" fontId="186" fillId="33" borderId="23" xfId="267" applyNumberFormat="1" applyFont="1" applyFill="1" applyBorder="1" applyAlignment="1">
      <alignment horizontal="center" vertical="center" wrapText="1"/>
      <protection/>
    </xf>
    <xf numFmtId="0" fontId="186" fillId="33" borderId="19" xfId="267" applyNumberFormat="1" applyFont="1" applyFill="1" applyBorder="1" applyAlignment="1">
      <alignment horizontal="center" vertical="center" wrapText="1"/>
      <protection/>
    </xf>
    <xf numFmtId="0" fontId="200" fillId="33" borderId="15" xfId="267" applyNumberFormat="1" applyFont="1" applyFill="1" applyBorder="1" applyAlignment="1">
      <alignment horizontal="center" vertical="center" wrapText="1"/>
      <protection/>
    </xf>
    <xf numFmtId="0" fontId="200" fillId="33" borderId="16" xfId="267" applyNumberFormat="1" applyFont="1" applyFill="1" applyBorder="1" applyAlignment="1">
      <alignment horizontal="center" vertical="center" wrapText="1"/>
      <protection/>
    </xf>
    <xf numFmtId="0" fontId="194" fillId="33" borderId="0" xfId="267" applyNumberFormat="1" applyFont="1" applyFill="1" applyBorder="1" applyAlignment="1">
      <alignment horizontal="left" vertical="center"/>
      <protection/>
    </xf>
    <xf numFmtId="0" fontId="192" fillId="33" borderId="22" xfId="267" applyNumberFormat="1" applyFont="1" applyFill="1" applyBorder="1" applyAlignment="1">
      <alignment horizontal="center" vertical="center" wrapText="1"/>
      <protection/>
    </xf>
    <xf numFmtId="0" fontId="192" fillId="33" borderId="0" xfId="267" applyNumberFormat="1" applyFont="1" applyFill="1" applyBorder="1" applyAlignment="1">
      <alignment horizontal="center" vertical="center" wrapText="1"/>
      <protection/>
    </xf>
    <xf numFmtId="0" fontId="255" fillId="33" borderId="0" xfId="267" applyNumberFormat="1" applyFont="1" applyFill="1" applyBorder="1" applyAlignment="1">
      <alignment horizontal="center" vertical="center" wrapText="1"/>
      <protection/>
    </xf>
    <xf numFmtId="0" fontId="49" fillId="33" borderId="0" xfId="267" applyNumberFormat="1" applyFont="1" applyFill="1" applyBorder="1" applyAlignment="1">
      <alignment horizontal="center" vertical="center" wrapText="1"/>
      <protection/>
    </xf>
    <xf numFmtId="0" fontId="32" fillId="33" borderId="0" xfId="267" applyNumberFormat="1" applyFont="1" applyFill="1" applyAlignment="1">
      <alignment horizontal="center" vertical="center" wrapText="1"/>
      <protection/>
    </xf>
    <xf numFmtId="0" fontId="15" fillId="33" borderId="22" xfId="267" applyNumberFormat="1" applyFont="1" applyFill="1" applyBorder="1" applyAlignment="1">
      <alignment horizontal="center" vertical="center" wrapText="1"/>
      <protection/>
    </xf>
    <xf numFmtId="0" fontId="15" fillId="33" borderId="15" xfId="267" applyNumberFormat="1" applyFont="1" applyFill="1" applyBorder="1" applyAlignment="1">
      <alignment horizontal="center" vertical="center" wrapText="1"/>
      <protection/>
    </xf>
    <xf numFmtId="0" fontId="15" fillId="33" borderId="16" xfId="267" applyNumberFormat="1" applyFont="1" applyFill="1" applyBorder="1" applyAlignment="1">
      <alignment horizontal="center" vertical="center" wrapText="1"/>
      <protection/>
    </xf>
    <xf numFmtId="0" fontId="31" fillId="33" borderId="0" xfId="267" applyNumberFormat="1" applyFont="1" applyFill="1" applyBorder="1" applyAlignment="1">
      <alignment horizontal="center" vertical="center" wrapText="1"/>
      <protection/>
    </xf>
    <xf numFmtId="0" fontId="19" fillId="33" borderId="0" xfId="267" applyNumberFormat="1" applyFont="1" applyFill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8" fillId="33" borderId="0" xfId="267" applyNumberFormat="1" applyFont="1" applyFill="1" applyBorder="1" applyAlignment="1">
      <alignment horizontal="center" vertical="center" wrapText="1"/>
      <protection/>
    </xf>
    <xf numFmtId="0" fontId="48" fillId="33" borderId="0" xfId="267" applyNumberFormat="1" applyFont="1" applyFill="1" applyAlignment="1">
      <alignment horizontal="center" vertical="center" wrapText="1"/>
      <protection/>
    </xf>
    <xf numFmtId="0" fontId="14" fillId="33" borderId="13" xfId="267" applyNumberFormat="1" applyFont="1" applyFill="1" applyBorder="1" applyAlignment="1">
      <alignment horizontal="center" vertical="center" wrapText="1"/>
      <protection/>
    </xf>
    <xf numFmtId="0" fontId="14" fillId="33" borderId="22" xfId="267" applyNumberFormat="1" applyFont="1" applyFill="1" applyBorder="1" applyAlignment="1">
      <alignment horizontal="center" vertical="center" wrapText="1"/>
      <protection/>
    </xf>
    <xf numFmtId="0" fontId="14" fillId="33" borderId="14" xfId="267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15" fillId="33" borderId="0" xfId="267" applyNumberFormat="1" applyFont="1" applyFill="1" applyBorder="1" applyAlignment="1">
      <alignment horizontal="center" vertical="center"/>
      <protection/>
    </xf>
    <xf numFmtId="0" fontId="54" fillId="33" borderId="12" xfId="267" applyNumberFormat="1" applyFont="1" applyFill="1" applyBorder="1" applyAlignment="1">
      <alignment horizontal="center"/>
      <protection/>
    </xf>
    <xf numFmtId="0" fontId="15" fillId="33" borderId="24" xfId="267" applyNumberFormat="1" applyFont="1" applyFill="1" applyBorder="1" applyAlignment="1">
      <alignment horizontal="center" vertical="center" wrapText="1"/>
      <protection/>
    </xf>
    <xf numFmtId="0" fontId="31" fillId="33" borderId="0" xfId="267" applyNumberFormat="1" applyFont="1" applyFill="1" applyBorder="1" applyAlignment="1">
      <alignment horizontal="left" vertical="center" wrapText="1"/>
      <protection/>
    </xf>
    <xf numFmtId="0" fontId="184" fillId="33" borderId="15" xfId="0" applyFont="1" applyFill="1" applyBorder="1" applyAlignment="1">
      <alignment horizontal="left" vertical="center" wrapText="1"/>
    </xf>
    <xf numFmtId="0" fontId="184" fillId="33" borderId="24" xfId="0" applyFont="1" applyFill="1" applyBorder="1" applyAlignment="1">
      <alignment horizontal="left" vertical="center" wrapText="1"/>
    </xf>
    <xf numFmtId="0" fontId="184" fillId="33" borderId="16" xfId="0" applyFont="1" applyFill="1" applyBorder="1" applyAlignment="1">
      <alignment horizontal="left" vertical="center" wrapText="1"/>
    </xf>
    <xf numFmtId="0" fontId="215" fillId="33" borderId="11" xfId="0" applyFont="1" applyFill="1" applyBorder="1" applyAlignment="1">
      <alignment horizontal="center" vertical="center" wrapText="1"/>
    </xf>
    <xf numFmtId="0" fontId="184" fillId="33" borderId="11" xfId="0" applyFont="1" applyFill="1" applyBorder="1" applyAlignment="1">
      <alignment horizontal="left" vertical="center" wrapText="1"/>
    </xf>
    <xf numFmtId="0" fontId="200" fillId="33" borderId="0" xfId="0" applyFont="1" applyFill="1" applyAlignment="1">
      <alignment horizontal="center" vertical="center" wrapText="1"/>
    </xf>
    <xf numFmtId="0" fontId="220" fillId="33" borderId="13" xfId="0" applyFont="1" applyFill="1" applyBorder="1" applyAlignment="1">
      <alignment horizontal="center" vertical="center" wrapText="1"/>
    </xf>
    <xf numFmtId="0" fontId="220" fillId="33" borderId="14" xfId="0" applyFont="1" applyFill="1" applyBorder="1" applyAlignment="1">
      <alignment horizontal="center" vertical="center" wrapText="1"/>
    </xf>
    <xf numFmtId="0" fontId="185" fillId="33" borderId="11" xfId="0" applyFont="1" applyFill="1" applyBorder="1" applyAlignment="1">
      <alignment horizontal="center" vertical="center" wrapText="1"/>
    </xf>
    <xf numFmtId="0" fontId="185" fillId="33" borderId="15" xfId="0" applyFont="1" applyFill="1" applyBorder="1" applyAlignment="1">
      <alignment horizontal="center" vertical="center" wrapText="1"/>
    </xf>
    <xf numFmtId="0" fontId="185" fillId="33" borderId="24" xfId="0" applyFont="1" applyFill="1" applyBorder="1" applyAlignment="1">
      <alignment horizontal="center" vertical="center" wrapText="1"/>
    </xf>
    <xf numFmtId="0" fontId="185" fillId="33" borderId="16" xfId="0" applyFont="1" applyFill="1" applyBorder="1" applyAlignment="1">
      <alignment horizontal="center" vertical="center" wrapText="1"/>
    </xf>
    <xf numFmtId="0" fontId="184" fillId="33" borderId="15" xfId="153" applyFont="1" applyFill="1" applyBorder="1" applyAlignment="1">
      <alignment vertical="center" wrapText="1"/>
      <protection/>
    </xf>
    <xf numFmtId="0" fontId="184" fillId="33" borderId="24" xfId="153" applyFont="1" applyFill="1" applyBorder="1" applyAlignment="1">
      <alignment vertical="center" wrapText="1"/>
      <protection/>
    </xf>
    <xf numFmtId="0" fontId="184" fillId="33" borderId="16" xfId="153" applyFont="1" applyFill="1" applyBorder="1" applyAlignment="1">
      <alignment vertical="center" wrapText="1"/>
      <protection/>
    </xf>
    <xf numFmtId="0" fontId="200" fillId="33" borderId="0" xfId="267" applyNumberFormat="1" applyFont="1" applyFill="1" applyBorder="1" applyAlignment="1">
      <alignment horizontal="center" vertical="center" wrapText="1"/>
      <protection/>
    </xf>
    <xf numFmtId="0" fontId="220" fillId="33" borderId="11" xfId="0" applyFont="1" applyFill="1" applyBorder="1" applyAlignment="1">
      <alignment horizontal="center" vertical="center" wrapText="1"/>
    </xf>
    <xf numFmtId="0" fontId="193" fillId="33" borderId="0" xfId="0" applyFont="1" applyFill="1" applyBorder="1" applyAlignment="1">
      <alignment horizontal="left" vertical="center" wrapText="1"/>
    </xf>
    <xf numFmtId="0" fontId="207" fillId="33" borderId="12" xfId="0" applyFont="1" applyFill="1" applyBorder="1" applyAlignment="1">
      <alignment horizontal="center"/>
    </xf>
    <xf numFmtId="0" fontId="184" fillId="33" borderId="11" xfId="153" applyFont="1" applyFill="1" applyBorder="1" applyAlignment="1">
      <alignment vertical="center" wrapText="1"/>
      <protection/>
    </xf>
    <xf numFmtId="0" fontId="184" fillId="33" borderId="11" xfId="153" applyFont="1" applyFill="1" applyBorder="1" applyAlignment="1">
      <alignment horizontal="left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22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3" fillId="0" borderId="0" xfId="0" applyFont="1" applyAlignment="1">
      <alignment horizontal="center" vertical="center" wrapText="1"/>
    </xf>
    <xf numFmtId="0" fontId="181" fillId="0" borderId="0" xfId="0" applyFont="1" applyAlignment="1">
      <alignment horizontal="center" vertical="center"/>
    </xf>
    <xf numFmtId="0" fontId="204" fillId="33" borderId="11" xfId="0" applyFont="1" applyFill="1" applyBorder="1" applyAlignment="1">
      <alignment horizontal="center" vertical="center" wrapText="1"/>
    </xf>
    <xf numFmtId="0" fontId="6" fillId="33" borderId="0" xfId="267" applyNumberFormat="1" applyFont="1" applyFill="1" applyBorder="1" applyAlignment="1">
      <alignment horizontal="center" vertical="center" wrapText="1"/>
      <protection/>
    </xf>
    <xf numFmtId="0" fontId="220" fillId="33" borderId="0" xfId="0" applyFont="1" applyFill="1" applyAlignment="1">
      <alignment horizontal="left" vertical="center" wrapText="1"/>
    </xf>
    <xf numFmtId="0" fontId="179" fillId="33" borderId="0" xfId="0" applyFont="1" applyFill="1" applyAlignment="1">
      <alignment horizontal="center" vertical="center" wrapText="1"/>
    </xf>
    <xf numFmtId="0" fontId="183" fillId="33" borderId="11" xfId="0" applyFont="1" applyFill="1" applyBorder="1" applyAlignment="1">
      <alignment horizontal="center" vertical="center" wrapText="1"/>
    </xf>
    <xf numFmtId="0" fontId="261" fillId="0" borderId="0" xfId="0" applyFont="1" applyAlignment="1">
      <alignment horizontal="center" vertical="center"/>
    </xf>
    <xf numFmtId="0" fontId="200" fillId="35" borderId="13" xfId="267" applyNumberFormat="1" applyFont="1" applyFill="1" applyBorder="1" applyAlignment="1">
      <alignment horizontal="center" vertical="center" wrapText="1"/>
      <protection/>
    </xf>
    <xf numFmtId="0" fontId="200" fillId="35" borderId="14" xfId="267" applyNumberFormat="1" applyFont="1" applyFill="1" applyBorder="1" applyAlignment="1">
      <alignment horizontal="center" vertical="center" wrapText="1"/>
      <protection/>
    </xf>
    <xf numFmtId="0" fontId="200" fillId="0" borderId="13" xfId="267" applyNumberFormat="1" applyFont="1" applyFill="1" applyBorder="1" applyAlignment="1">
      <alignment horizontal="center" vertical="center" wrapText="1"/>
      <protection/>
    </xf>
    <xf numFmtId="0" fontId="200" fillId="0" borderId="14" xfId="267" applyNumberFormat="1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182" fillId="33" borderId="15" xfId="0" applyFont="1" applyFill="1" applyBorder="1" applyAlignment="1">
      <alignment horizontal="left" vertical="center" wrapText="1"/>
    </xf>
    <xf numFmtId="0" fontId="182" fillId="33" borderId="24" xfId="0" applyFont="1" applyFill="1" applyBorder="1" applyAlignment="1">
      <alignment horizontal="left" vertical="center" wrapText="1"/>
    </xf>
    <xf numFmtId="0" fontId="182" fillId="33" borderId="16" xfId="0" applyFont="1" applyFill="1" applyBorder="1" applyAlignment="1">
      <alignment horizontal="left" vertical="center" wrapText="1"/>
    </xf>
    <xf numFmtId="0" fontId="182" fillId="33" borderId="15" xfId="0" applyFont="1" applyFill="1" applyBorder="1" applyAlignment="1">
      <alignment horizontal="center" vertical="center" wrapText="1"/>
    </xf>
    <xf numFmtId="0" fontId="182" fillId="33" borderId="24" xfId="0" applyFont="1" applyFill="1" applyBorder="1" applyAlignment="1">
      <alignment horizontal="center" vertical="center" wrapText="1"/>
    </xf>
    <xf numFmtId="0" fontId="182" fillId="33" borderId="16" xfId="0" applyFont="1" applyFill="1" applyBorder="1" applyAlignment="1">
      <alignment horizontal="center" vertical="center" wrapText="1"/>
    </xf>
    <xf numFmtId="0" fontId="182" fillId="33" borderId="15" xfId="0" applyFont="1" applyFill="1" applyBorder="1" applyAlignment="1">
      <alignment vertical="center" wrapText="1"/>
    </xf>
    <xf numFmtId="0" fontId="182" fillId="33" borderId="24" xfId="0" applyFont="1" applyFill="1" applyBorder="1" applyAlignment="1">
      <alignment vertical="center" wrapText="1"/>
    </xf>
    <xf numFmtId="0" fontId="182" fillId="33" borderId="16" xfId="0" applyFont="1" applyFill="1" applyBorder="1" applyAlignment="1">
      <alignment vertical="center" wrapText="1"/>
    </xf>
  </cellXfs>
  <cellStyles count="5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2" xfId="54"/>
    <cellStyle name="Comma 2 3" xfId="55"/>
    <cellStyle name="Comma 2 4" xfId="56"/>
    <cellStyle name="Comma 2 5" xfId="57"/>
    <cellStyle name="Comma 2 6" xfId="58"/>
    <cellStyle name="Comma 2 7" xfId="59"/>
    <cellStyle name="Comma 2 8" xfId="60"/>
    <cellStyle name="Comma 2 9" xfId="61"/>
    <cellStyle name="Comma 3" xfId="62"/>
    <cellStyle name="Comma 3 10" xfId="63"/>
    <cellStyle name="Comma 3 11" xfId="64"/>
    <cellStyle name="Comma 3 12" xfId="65"/>
    <cellStyle name="Comma 3 13" xfId="66"/>
    <cellStyle name="Comma 3 14" xfId="67"/>
    <cellStyle name="Comma 3 15" xfId="68"/>
    <cellStyle name="Comma 3 16" xfId="69"/>
    <cellStyle name="Comma 3 17" xfId="70"/>
    <cellStyle name="Comma 3 2" xfId="71"/>
    <cellStyle name="Comma 3 3" xfId="72"/>
    <cellStyle name="Comma 3 4" xfId="73"/>
    <cellStyle name="Comma 3 5" xfId="74"/>
    <cellStyle name="Comma 3 6" xfId="75"/>
    <cellStyle name="Comma 3 7" xfId="76"/>
    <cellStyle name="Comma 3 8" xfId="77"/>
    <cellStyle name="Comma 3 9" xfId="78"/>
    <cellStyle name="Comma 4" xfId="79"/>
    <cellStyle name="Comma 4 10" xfId="80"/>
    <cellStyle name="Comma 4 11" xfId="81"/>
    <cellStyle name="Comma 4 12" xfId="82"/>
    <cellStyle name="Comma 4 13" xfId="83"/>
    <cellStyle name="Comma 4 14" xfId="84"/>
    <cellStyle name="Comma 4 15" xfId="85"/>
    <cellStyle name="Comma 4 16" xfId="86"/>
    <cellStyle name="Comma 4 17" xfId="87"/>
    <cellStyle name="Comma 4 2" xfId="88"/>
    <cellStyle name="Comma 4 3" xfId="89"/>
    <cellStyle name="Comma 4 4" xfId="90"/>
    <cellStyle name="Comma 4 5" xfId="91"/>
    <cellStyle name="Comma 4 6" xfId="92"/>
    <cellStyle name="Comma 4 7" xfId="93"/>
    <cellStyle name="Comma 4 8" xfId="94"/>
    <cellStyle name="Comma 4 9" xfId="95"/>
    <cellStyle name="Currency" xfId="96"/>
    <cellStyle name="Currency [0]" xfId="97"/>
    <cellStyle name="Currency 2" xfId="98"/>
    <cellStyle name="Currency 2 10" xfId="99"/>
    <cellStyle name="Currency 2 11" xfId="100"/>
    <cellStyle name="Currency 2 12" xfId="101"/>
    <cellStyle name="Currency 2 13" xfId="102"/>
    <cellStyle name="Currency 2 14" xfId="103"/>
    <cellStyle name="Currency 2 15" xfId="104"/>
    <cellStyle name="Currency 2 16" xfId="105"/>
    <cellStyle name="Currency 2 17" xfId="106"/>
    <cellStyle name="Currency 2 2" xfId="107"/>
    <cellStyle name="Currency 2 3" xfId="108"/>
    <cellStyle name="Currency 2 4" xfId="109"/>
    <cellStyle name="Currency 2 5" xfId="110"/>
    <cellStyle name="Currency 2 6" xfId="111"/>
    <cellStyle name="Currency 2 7" xfId="112"/>
    <cellStyle name="Currency 2 8" xfId="113"/>
    <cellStyle name="Currency 2 9" xfId="114"/>
    <cellStyle name="Currency 5" xfId="115"/>
    <cellStyle name="Currency 6" xfId="116"/>
    <cellStyle name="Currency 7" xfId="117"/>
    <cellStyle name="Explanatory Text" xfId="118"/>
    <cellStyle name="Followed Hyperlink" xfId="119"/>
    <cellStyle name="Good" xfId="120"/>
    <cellStyle name="Heading 1" xfId="121"/>
    <cellStyle name="Heading 2" xfId="122"/>
    <cellStyle name="Heading 3" xfId="123"/>
    <cellStyle name="Heading 4" xfId="124"/>
    <cellStyle name="Hyperlink" xfId="125"/>
    <cellStyle name="Input" xfId="126"/>
    <cellStyle name="Linked Cell" xfId="127"/>
    <cellStyle name="Neutral" xfId="128"/>
    <cellStyle name="Nor}al" xfId="129"/>
    <cellStyle name="Nor}al 10" xfId="130"/>
    <cellStyle name="Nor}al 11" xfId="131"/>
    <cellStyle name="Nor}al 12" xfId="132"/>
    <cellStyle name="Nor}al 13" xfId="133"/>
    <cellStyle name="Nor}al 14" xfId="134"/>
    <cellStyle name="Nor}al 15" xfId="135"/>
    <cellStyle name="Nor}al 16" xfId="136"/>
    <cellStyle name="Nor}al 17" xfId="137"/>
    <cellStyle name="Nor}al 2" xfId="138"/>
    <cellStyle name="Nor}al 3" xfId="139"/>
    <cellStyle name="Nor}al 4" xfId="140"/>
    <cellStyle name="Nor}al 5" xfId="141"/>
    <cellStyle name="Nor}al 6" xfId="142"/>
    <cellStyle name="Nor}al 7" xfId="143"/>
    <cellStyle name="Nor}al 8" xfId="144"/>
    <cellStyle name="Nor}al 9" xfId="145"/>
    <cellStyle name="Normal 10" xfId="146"/>
    <cellStyle name="Normal 101 2" xfId="147"/>
    <cellStyle name="Normal 11" xfId="148"/>
    <cellStyle name="Normal 12" xfId="149"/>
    <cellStyle name="Normal 13" xfId="150"/>
    <cellStyle name="Normal 15" xfId="151"/>
    <cellStyle name="Normal 2" xfId="152"/>
    <cellStyle name="Normal 2 2" xfId="153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2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3" xfId="170"/>
    <cellStyle name="Normal 2 3 10" xfId="171"/>
    <cellStyle name="Normal 2 3 11" xfId="172"/>
    <cellStyle name="Normal 2 3 12" xfId="173"/>
    <cellStyle name="Normal 2 3 13" xfId="174"/>
    <cellStyle name="Normal 2 3 14" xfId="175"/>
    <cellStyle name="Normal 2 3 15" xfId="176"/>
    <cellStyle name="Normal 2 3 16" xfId="177"/>
    <cellStyle name="Normal 2 3 17" xfId="178"/>
    <cellStyle name="Normal 2 3 18" xfId="179"/>
    <cellStyle name="Normal 2 3 2" xfId="180"/>
    <cellStyle name="Normal 2 3 2 10" xfId="181"/>
    <cellStyle name="Normal 2 3 2 11" xfId="182"/>
    <cellStyle name="Normal 2 3 2 12" xfId="183"/>
    <cellStyle name="Normal 2 3 2 13" xfId="184"/>
    <cellStyle name="Normal 2 3 2 14" xfId="185"/>
    <cellStyle name="Normal 2 3 2 15" xfId="186"/>
    <cellStyle name="Normal 2 3 2 16" xfId="187"/>
    <cellStyle name="Normal 2 3 2 17" xfId="188"/>
    <cellStyle name="Normal 2 3 2 2" xfId="189"/>
    <cellStyle name="Normal 2 3 2 3" xfId="190"/>
    <cellStyle name="Normal 2 3 2 4" xfId="191"/>
    <cellStyle name="Normal 2 3 2 5" xfId="192"/>
    <cellStyle name="Normal 2 3 2 6" xfId="193"/>
    <cellStyle name="Normal 2 3 2 7" xfId="194"/>
    <cellStyle name="Normal 2 3 2 8" xfId="195"/>
    <cellStyle name="Normal 2 3 2 9" xfId="196"/>
    <cellStyle name="Normal 2 3 3" xfId="197"/>
    <cellStyle name="Normal 2 3 4" xfId="198"/>
    <cellStyle name="Normal 2 3 5" xfId="199"/>
    <cellStyle name="Normal 2 3 6" xfId="200"/>
    <cellStyle name="Normal 2 3 7" xfId="201"/>
    <cellStyle name="Normal 2 3 8" xfId="202"/>
    <cellStyle name="Normal 2 3 9" xfId="203"/>
    <cellStyle name="Normal 2 4" xfId="204"/>
    <cellStyle name="Normal 2 4 10" xfId="205"/>
    <cellStyle name="Normal 2 4 11" xfId="206"/>
    <cellStyle name="Normal 2 4 12" xfId="207"/>
    <cellStyle name="Normal 2 4 13" xfId="208"/>
    <cellStyle name="Normal 2 4 14" xfId="209"/>
    <cellStyle name="Normal 2 4 15" xfId="210"/>
    <cellStyle name="Normal 2 4 16" xfId="211"/>
    <cellStyle name="Normal 2 4 17" xfId="212"/>
    <cellStyle name="Normal 2 4 18" xfId="213"/>
    <cellStyle name="Normal 2 4 2" xfId="214"/>
    <cellStyle name="Normal 2 4 2 10" xfId="215"/>
    <cellStyle name="Normal 2 4 2 11" xfId="216"/>
    <cellStyle name="Normal 2 4 2 12" xfId="217"/>
    <cellStyle name="Normal 2 4 2 13" xfId="218"/>
    <cellStyle name="Normal 2 4 2 14" xfId="219"/>
    <cellStyle name="Normal 2 4 2 15" xfId="220"/>
    <cellStyle name="Normal 2 4 2 16" xfId="221"/>
    <cellStyle name="Normal 2 4 2 17" xfId="222"/>
    <cellStyle name="Normal 2 4 2 2" xfId="223"/>
    <cellStyle name="Normal 2 4 2 3" xfId="224"/>
    <cellStyle name="Normal 2 4 2 4" xfId="225"/>
    <cellStyle name="Normal 2 4 2 5" xfId="226"/>
    <cellStyle name="Normal 2 4 2 6" xfId="227"/>
    <cellStyle name="Normal 2 4 2 7" xfId="228"/>
    <cellStyle name="Normal 2 4 2 8" xfId="229"/>
    <cellStyle name="Normal 2 4 2 9" xfId="230"/>
    <cellStyle name="Normal 2 4 3" xfId="231"/>
    <cellStyle name="Normal 2 4 4" xfId="232"/>
    <cellStyle name="Normal 2 4 5" xfId="233"/>
    <cellStyle name="Normal 2 4 6" xfId="234"/>
    <cellStyle name="Normal 2 4 7" xfId="235"/>
    <cellStyle name="Normal 2 4 8" xfId="236"/>
    <cellStyle name="Normal 2 4 9" xfId="237"/>
    <cellStyle name="Normal 2 5" xfId="238"/>
    <cellStyle name="Normal 2 5 10" xfId="239"/>
    <cellStyle name="Normal 2 5 11" xfId="240"/>
    <cellStyle name="Normal 2 5 12" xfId="241"/>
    <cellStyle name="Normal 2 5 13" xfId="242"/>
    <cellStyle name="Normal 2 5 14" xfId="243"/>
    <cellStyle name="Normal 2 5 15" xfId="244"/>
    <cellStyle name="Normal 2 5 16" xfId="245"/>
    <cellStyle name="Normal 2 5 17" xfId="246"/>
    <cellStyle name="Normal 2 5 2" xfId="247"/>
    <cellStyle name="Normal 2 5 3" xfId="248"/>
    <cellStyle name="Normal 2 5 4" xfId="249"/>
    <cellStyle name="Normal 2 5 5" xfId="250"/>
    <cellStyle name="Normal 2 5 6" xfId="251"/>
    <cellStyle name="Normal 2 5 7" xfId="252"/>
    <cellStyle name="Normal 2 5 8" xfId="253"/>
    <cellStyle name="Normal 2 5 9" xfId="254"/>
    <cellStyle name="Normal 2 6" xfId="255"/>
    <cellStyle name="Normal 2 6 10" xfId="256"/>
    <cellStyle name="Normal 2 6 11" xfId="257"/>
    <cellStyle name="Normal 2 6 2" xfId="258"/>
    <cellStyle name="Normal 2 6 3" xfId="259"/>
    <cellStyle name="Normal 2 6 4" xfId="260"/>
    <cellStyle name="Normal 2 6 5" xfId="261"/>
    <cellStyle name="Normal 2 6 6" xfId="262"/>
    <cellStyle name="Normal 2 6 7" xfId="263"/>
    <cellStyle name="Normal 2 6 8" xfId="264"/>
    <cellStyle name="Normal 2 6 9" xfId="265"/>
    <cellStyle name="Normal 2_Abstract of EE formats" xfId="266"/>
    <cellStyle name="Normal 3" xfId="267"/>
    <cellStyle name="Normal 3 2" xfId="268"/>
    <cellStyle name="Normal 3 2 10" xfId="269"/>
    <cellStyle name="Normal 3 2 11" xfId="270"/>
    <cellStyle name="Normal 3 2 12" xfId="271"/>
    <cellStyle name="Normal 3 2 13" xfId="272"/>
    <cellStyle name="Normal 3 2 14" xfId="273"/>
    <cellStyle name="Normal 3 2 15" xfId="274"/>
    <cellStyle name="Normal 3 2 16" xfId="275"/>
    <cellStyle name="Normal 3 2 17" xfId="276"/>
    <cellStyle name="Normal 3 2 2" xfId="277"/>
    <cellStyle name="Normal 3 2 3" xfId="278"/>
    <cellStyle name="Normal 3 2 4" xfId="279"/>
    <cellStyle name="Normal 3 2 5" xfId="280"/>
    <cellStyle name="Normal 3 2 6" xfId="281"/>
    <cellStyle name="Normal 3 2 7" xfId="282"/>
    <cellStyle name="Normal 3 2 8" xfId="283"/>
    <cellStyle name="Normal 3 2 9" xfId="284"/>
    <cellStyle name="Normal 3 3" xfId="285"/>
    <cellStyle name="Normal 3 7" xfId="286"/>
    <cellStyle name="Normal 3_Abstract of EE formats-Final (07-03-09)" xfId="287"/>
    <cellStyle name="Normal 4" xfId="288"/>
    <cellStyle name="Normal 4 10" xfId="289"/>
    <cellStyle name="Normal 4 11" xfId="290"/>
    <cellStyle name="Normal 4 12" xfId="291"/>
    <cellStyle name="Normal 4 13" xfId="292"/>
    <cellStyle name="Normal 4 14" xfId="293"/>
    <cellStyle name="Normal 4 15" xfId="294"/>
    <cellStyle name="Normal 4 16" xfId="295"/>
    <cellStyle name="Normal 4 17" xfId="296"/>
    <cellStyle name="Normal 4 2" xfId="297"/>
    <cellStyle name="Normal 4 2 3" xfId="298"/>
    <cellStyle name="Normal 4 3" xfId="299"/>
    <cellStyle name="Normal 4 4" xfId="300"/>
    <cellStyle name="Normal 4 5" xfId="301"/>
    <cellStyle name="Normal 4 6" xfId="302"/>
    <cellStyle name="Normal 4 7" xfId="303"/>
    <cellStyle name="Normal 4 8" xfId="304"/>
    <cellStyle name="Normal 4 9" xfId="305"/>
    <cellStyle name="Normal 5" xfId="306"/>
    <cellStyle name="Normal 5 10" xfId="307"/>
    <cellStyle name="Normal 5 11" xfId="308"/>
    <cellStyle name="Normal 5 12" xfId="309"/>
    <cellStyle name="Normal 5 13" xfId="310"/>
    <cellStyle name="Normal 5 14" xfId="311"/>
    <cellStyle name="Normal 5 15" xfId="312"/>
    <cellStyle name="Normal 5 16" xfId="313"/>
    <cellStyle name="Normal 5 17" xfId="314"/>
    <cellStyle name="Normal 5 18" xfId="315"/>
    <cellStyle name="Normal 5 2" xfId="316"/>
    <cellStyle name="Normal 5 2 10" xfId="317"/>
    <cellStyle name="Normal 5 2 11" xfId="318"/>
    <cellStyle name="Normal 5 2 12" xfId="319"/>
    <cellStyle name="Normal 5 2 13" xfId="320"/>
    <cellStyle name="Normal 5 2 14" xfId="321"/>
    <cellStyle name="Normal 5 2 15" xfId="322"/>
    <cellStyle name="Normal 5 2 16" xfId="323"/>
    <cellStyle name="Normal 5 2 17" xfId="324"/>
    <cellStyle name="Normal 5 2 2" xfId="325"/>
    <cellStyle name="Normal 5 2 3" xfId="326"/>
    <cellStyle name="Normal 5 2 4" xfId="327"/>
    <cellStyle name="Normal 5 2 5" xfId="328"/>
    <cellStyle name="Normal 5 2 6" xfId="329"/>
    <cellStyle name="Normal 5 2 7" xfId="330"/>
    <cellStyle name="Normal 5 2 8" xfId="331"/>
    <cellStyle name="Normal 5 2 9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 9" xfId="339"/>
    <cellStyle name="Normal 6" xfId="340"/>
    <cellStyle name="Normal 6 10" xfId="341"/>
    <cellStyle name="Normal 6 11" xfId="342"/>
    <cellStyle name="Normal 6 12" xfId="343"/>
    <cellStyle name="Normal 6 13" xfId="344"/>
    <cellStyle name="Normal 6 14" xfId="345"/>
    <cellStyle name="Normal 6 15" xfId="346"/>
    <cellStyle name="Normal 6 16" xfId="347"/>
    <cellStyle name="Normal 6 17" xfId="348"/>
    <cellStyle name="Normal 6 18" xfId="349"/>
    <cellStyle name="Normal 6 19" xfId="350"/>
    <cellStyle name="Normal 6 2" xfId="351"/>
    <cellStyle name="Normal 6 2 10" xfId="352"/>
    <cellStyle name="Normal 6 2 11" xfId="353"/>
    <cellStyle name="Normal 6 2 12" xfId="354"/>
    <cellStyle name="Normal 6 2 13" xfId="355"/>
    <cellStyle name="Normal 6 2 14" xfId="356"/>
    <cellStyle name="Normal 6 2 15" xfId="357"/>
    <cellStyle name="Normal 6 2 16" xfId="358"/>
    <cellStyle name="Normal 6 2 17" xfId="359"/>
    <cellStyle name="Normal 6 2 2" xfId="360"/>
    <cellStyle name="Normal 6 2 3" xfId="361"/>
    <cellStyle name="Normal 6 2 4" xfId="362"/>
    <cellStyle name="Normal 6 2 5" xfId="363"/>
    <cellStyle name="Normal 6 2 6" xfId="364"/>
    <cellStyle name="Normal 6 2 7" xfId="365"/>
    <cellStyle name="Normal 6 2 8" xfId="366"/>
    <cellStyle name="Normal 6 2 9" xfId="367"/>
    <cellStyle name="Normal 6 3" xfId="368"/>
    <cellStyle name="Normal 6 4" xfId="369"/>
    <cellStyle name="Normal 6 5" xfId="370"/>
    <cellStyle name="Normal 6 6" xfId="371"/>
    <cellStyle name="Normal 6 7" xfId="372"/>
    <cellStyle name="Normal 6 8" xfId="373"/>
    <cellStyle name="Normal 6 9" xfId="374"/>
    <cellStyle name="Normal 6_Dec-08 GK Progress as per company formats" xfId="375"/>
    <cellStyle name="Normal 64" xfId="376"/>
    <cellStyle name="Normal 7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2" xfId="387"/>
    <cellStyle name="Normal 7 2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4 2" xfId="396"/>
    <cellStyle name="Normal 8" xfId="397"/>
    <cellStyle name="Normal 8 10" xfId="398"/>
    <cellStyle name="Normal 8 11" xfId="399"/>
    <cellStyle name="Normal 8 12" xfId="400"/>
    <cellStyle name="Normal 8 13" xfId="401"/>
    <cellStyle name="Normal 8 14" xfId="402"/>
    <cellStyle name="Normal 8 15" xfId="403"/>
    <cellStyle name="Normal 8 16" xfId="404"/>
    <cellStyle name="Normal 8 17" xfId="405"/>
    <cellStyle name="Normal 8 18" xfId="406"/>
    <cellStyle name="Normal 8 2" xfId="407"/>
    <cellStyle name="Normal 8 2 10" xfId="408"/>
    <cellStyle name="Normal 8 2 11" xfId="409"/>
    <cellStyle name="Normal 8 2 12" xfId="410"/>
    <cellStyle name="Normal 8 2 13" xfId="411"/>
    <cellStyle name="Normal 8 2 14" xfId="412"/>
    <cellStyle name="Normal 8 2 15" xfId="413"/>
    <cellStyle name="Normal 8 2 16" xfId="414"/>
    <cellStyle name="Normal 8 2 17" xfId="415"/>
    <cellStyle name="Normal 8 2 2" xfId="416"/>
    <cellStyle name="Normal 8 2 3" xfId="417"/>
    <cellStyle name="Normal 8 2 4" xfId="418"/>
    <cellStyle name="Normal 8 2 5" xfId="419"/>
    <cellStyle name="Normal 8 2 6" xfId="420"/>
    <cellStyle name="Normal 8 2 7" xfId="421"/>
    <cellStyle name="Normal 8 2 8" xfId="422"/>
    <cellStyle name="Normal 8 2 9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 9" xfId="430"/>
    <cellStyle name="Normal 9" xfId="431"/>
    <cellStyle name="Normal 9 10" xfId="432"/>
    <cellStyle name="Normal 9 11" xfId="433"/>
    <cellStyle name="Normal 9 12" xfId="434"/>
    <cellStyle name="Normal 9 13" xfId="435"/>
    <cellStyle name="Normal 9 14" xfId="436"/>
    <cellStyle name="Normal 9 15" xfId="437"/>
    <cellStyle name="Normal 9 16" xfId="438"/>
    <cellStyle name="Normal 9 17" xfId="439"/>
    <cellStyle name="Normal 9 2" xfId="440"/>
    <cellStyle name="Normal 9 3" xfId="441"/>
    <cellStyle name="Normal 9 4" xfId="442"/>
    <cellStyle name="Normal 9 5" xfId="443"/>
    <cellStyle name="Normal 9 6" xfId="444"/>
    <cellStyle name="Normal 9 7" xfId="445"/>
    <cellStyle name="Normal 9 8" xfId="446"/>
    <cellStyle name="Normal 9 9" xfId="447"/>
    <cellStyle name="Normal 98" xfId="448"/>
    <cellStyle name="Normal_Energy Deaprtment DTCs" xfId="449"/>
    <cellStyle name="Note" xfId="450"/>
    <cellStyle name="Output" xfId="451"/>
    <cellStyle name="Percent" xfId="452"/>
    <cellStyle name="Percent 2" xfId="453"/>
    <cellStyle name="Percent 2 10" xfId="454"/>
    <cellStyle name="Percent 2 11" xfId="455"/>
    <cellStyle name="Percent 2 12" xfId="456"/>
    <cellStyle name="Percent 2 13" xfId="457"/>
    <cellStyle name="Percent 2 14" xfId="458"/>
    <cellStyle name="Percent 2 15" xfId="459"/>
    <cellStyle name="Percent 2 16" xfId="460"/>
    <cellStyle name="Percent 2 17" xfId="461"/>
    <cellStyle name="Percent 2 2" xfId="462"/>
    <cellStyle name="Percent 2 3" xfId="463"/>
    <cellStyle name="Percent 2 4" xfId="464"/>
    <cellStyle name="Percent 2 5" xfId="465"/>
    <cellStyle name="Percent 2 6" xfId="466"/>
    <cellStyle name="Percent 2 7" xfId="467"/>
    <cellStyle name="Percent 2 8" xfId="468"/>
    <cellStyle name="Percent 2 9" xfId="469"/>
    <cellStyle name="Percent 3" xfId="470"/>
    <cellStyle name="Percent 3 10" xfId="471"/>
    <cellStyle name="Percent 3 11" xfId="472"/>
    <cellStyle name="Percent 3 12" xfId="473"/>
    <cellStyle name="Percent 3 13" xfId="474"/>
    <cellStyle name="Percent 3 14" xfId="475"/>
    <cellStyle name="Percent 3 15" xfId="476"/>
    <cellStyle name="Percent 3 16" xfId="477"/>
    <cellStyle name="Percent 3 17" xfId="478"/>
    <cellStyle name="Percent 3 2" xfId="479"/>
    <cellStyle name="Percent 3 3" xfId="480"/>
    <cellStyle name="Percent 3 4" xfId="481"/>
    <cellStyle name="Percent 3 5" xfId="482"/>
    <cellStyle name="Percent 3 6" xfId="483"/>
    <cellStyle name="Percent 3 7" xfId="484"/>
    <cellStyle name="Percent 3 8" xfId="485"/>
    <cellStyle name="Percent 3 9" xfId="486"/>
    <cellStyle name="Percent 4" xfId="487"/>
    <cellStyle name="Percent 4 10" xfId="488"/>
    <cellStyle name="Percent 4 11" xfId="489"/>
    <cellStyle name="Percent 4 12" xfId="490"/>
    <cellStyle name="Percent 4 13" xfId="491"/>
    <cellStyle name="Percent 4 14" xfId="492"/>
    <cellStyle name="Percent 4 15" xfId="493"/>
    <cellStyle name="Percent 4 16" xfId="494"/>
    <cellStyle name="Percent 4 17" xfId="495"/>
    <cellStyle name="Percent 4 2" xfId="496"/>
    <cellStyle name="Percent 4 3" xfId="497"/>
    <cellStyle name="Percent 4 4" xfId="498"/>
    <cellStyle name="Percent 4 5" xfId="499"/>
    <cellStyle name="Percent 4 6" xfId="500"/>
    <cellStyle name="Percent 4 7" xfId="501"/>
    <cellStyle name="Percent 4 8" xfId="502"/>
    <cellStyle name="Percent 4 9" xfId="503"/>
    <cellStyle name="Percent 5" xfId="504"/>
    <cellStyle name="Percent 5 10" xfId="505"/>
    <cellStyle name="Percent 5 11" xfId="506"/>
    <cellStyle name="Percent 5 12" xfId="507"/>
    <cellStyle name="Percent 5 13" xfId="508"/>
    <cellStyle name="Percent 5 14" xfId="509"/>
    <cellStyle name="Percent 5 15" xfId="510"/>
    <cellStyle name="Percent 5 16" xfId="511"/>
    <cellStyle name="Percent 5 17" xfId="512"/>
    <cellStyle name="Percent 5 2" xfId="513"/>
    <cellStyle name="Percent 5 3" xfId="514"/>
    <cellStyle name="Percent 5 4" xfId="515"/>
    <cellStyle name="Percent 5 5" xfId="516"/>
    <cellStyle name="Percent 5 6" xfId="517"/>
    <cellStyle name="Percent 5 7" xfId="518"/>
    <cellStyle name="Percent 5 8" xfId="519"/>
    <cellStyle name="Percent 5 9" xfId="520"/>
    <cellStyle name="Style 1" xfId="521"/>
    <cellStyle name="Title" xfId="522"/>
    <cellStyle name="Total" xfId="523"/>
    <cellStyle name="Warning Text" xfId="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DMS\DMS%20on%2005.05.2016\CTAZ%20DMS%2004.05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scom-3\d\RA_FY07\QOS%20FY_07\HESCOM%20QOSFY-07%20WS\06QOS_dec-06\HZ\HZ%20QOS%20dec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scom-3\d\Documents%20and%20Settings\hescomjkd\Desktop\jamkhand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Users\Operation\Downloads\Tally%20dtr%20%20June-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July-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Transformers\Statistics%202019-20\Transformers\dtr\Statistics%202019-20\Mails%20from%20circles\July-19\Rmgc\3)%20.RMGC%20Exiting%20,%20Failed,%20Newly%20added%20DTC%20details%20July-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uly-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Aug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ity List "/>
      <sheetName val="Anx-1 (2)"/>
      <sheetName val="Anx1 "/>
      <sheetName val="Anx1"/>
      <sheetName val="COMPLAINTS A2"/>
      <sheetName val="Priority List Annx-2"/>
      <sheetName val="Anx-4"/>
      <sheetName val="Anx-3 Priority List-DVG"/>
      <sheetName val="Anx-3 Priority List-HRR"/>
      <sheetName val="Anx-3 Priority List-CTA"/>
      <sheetName val="Replacement"/>
      <sheetName val="Anx-3 Priority List -HYR"/>
      <sheetName val="Anx-3 Tumkur dvn"/>
      <sheetName val="Anx-3Tiptur dvn"/>
      <sheetName val="Sheet1"/>
      <sheetName val="Anx1 (2)"/>
      <sheetName val="Compliance"/>
      <sheetName val="Compliance DV G Cir"/>
      <sheetName val="Anx-3 Madhugiri div"/>
      <sheetName val="Sheet2"/>
      <sheetName val="Sheet3"/>
      <sheetName val="Sheet4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QFC"/>
      <sheetName val="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ssment Sheet"/>
      <sheetName val="Annexure-1"/>
      <sheetName val="MNR &amp; MF Statement"/>
      <sheetName val="IP Cosnm.per H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added"/>
      <sheetName val="Existing"/>
      <sheetName val="Existing (2)"/>
      <sheetName val="failure"/>
      <sheetName val="minor"/>
      <sheetName val="Sheet1"/>
    </sheetNames>
    <sheetDataSet>
      <sheetData sheetId="3"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-19"/>
      <sheetName val="Sheet10"/>
      <sheetName val="Sheet9"/>
      <sheetName val="April-18 (2)"/>
      <sheetName val="May-18 (2)"/>
      <sheetName val="July-18 (2)"/>
      <sheetName val="July-18 (3)"/>
      <sheetName val="Aug-18 (2)"/>
      <sheetName val="Sep-18 (2)"/>
      <sheetName val="MD"/>
      <sheetName val="Dec-18 (2)"/>
      <sheetName val="Dec-18 (3)"/>
      <sheetName val="Jan MD"/>
      <sheetName val="July-19 district "/>
      <sheetName val="July-19 replaced"/>
      <sheetName val="July-19  Annexure-1  "/>
      <sheetName val="Sheet11"/>
      <sheetName val="Sheet12"/>
      <sheetName val="June-19  Annexure-1   NEW"/>
      <sheetName val="June-19 (2)"/>
      <sheetName val="June-19 (3)"/>
      <sheetName val="Sheet1"/>
      <sheetName val="Mar-19 (minor )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>
        <row r="122">
          <cell r="AL122">
            <v>2539</v>
          </cell>
        </row>
        <row r="123">
          <cell r="AL123">
            <v>3235</v>
          </cell>
        </row>
        <row r="124">
          <cell r="AL124">
            <v>4660</v>
          </cell>
        </row>
        <row r="125">
          <cell r="AL125">
            <v>10434</v>
          </cell>
        </row>
        <row r="126">
          <cell r="AL126">
            <v>6357</v>
          </cell>
        </row>
        <row r="127">
          <cell r="AL127">
            <v>4576</v>
          </cell>
        </row>
        <row r="128">
          <cell r="AL128">
            <v>7992</v>
          </cell>
        </row>
        <row r="129">
          <cell r="AL129">
            <v>18925</v>
          </cell>
        </row>
        <row r="130">
          <cell r="AL130">
            <v>29359</v>
          </cell>
        </row>
        <row r="131">
          <cell r="AL131">
            <v>2880</v>
          </cell>
        </row>
        <row r="132">
          <cell r="AL132">
            <v>2622</v>
          </cell>
        </row>
        <row r="133">
          <cell r="AL133">
            <v>5118</v>
          </cell>
        </row>
        <row r="134">
          <cell r="AL134">
            <v>993</v>
          </cell>
        </row>
        <row r="135">
          <cell r="AL135">
            <v>11613</v>
          </cell>
        </row>
        <row r="136">
          <cell r="AL136">
            <v>2341</v>
          </cell>
        </row>
        <row r="137">
          <cell r="AL137">
            <v>1748</v>
          </cell>
        </row>
        <row r="138">
          <cell r="AL138">
            <v>4729</v>
          </cell>
        </row>
        <row r="139">
          <cell r="AL139">
            <v>1925</v>
          </cell>
        </row>
        <row r="140">
          <cell r="AL140">
            <v>10743</v>
          </cell>
        </row>
        <row r="141">
          <cell r="AL141">
            <v>22356</v>
          </cell>
        </row>
        <row r="142">
          <cell r="AL142">
            <v>13650</v>
          </cell>
        </row>
        <row r="143">
          <cell r="AL143">
            <v>14486</v>
          </cell>
        </row>
        <row r="144">
          <cell r="AL144">
            <v>28136</v>
          </cell>
        </row>
        <row r="145">
          <cell r="AL145">
            <v>19562</v>
          </cell>
        </row>
        <row r="146">
          <cell r="AL146">
            <v>12506</v>
          </cell>
        </row>
        <row r="147">
          <cell r="AL147">
            <v>18129</v>
          </cell>
        </row>
        <row r="148">
          <cell r="AL148">
            <v>10151</v>
          </cell>
        </row>
        <row r="149">
          <cell r="AL149">
            <v>60348</v>
          </cell>
        </row>
        <row r="150">
          <cell r="AL150">
            <v>12968</v>
          </cell>
        </row>
        <row r="151">
          <cell r="AL151">
            <v>18002</v>
          </cell>
        </row>
        <row r="152">
          <cell r="AL152">
            <v>19839</v>
          </cell>
        </row>
        <row r="153">
          <cell r="AL153">
            <v>13709</v>
          </cell>
        </row>
        <row r="154">
          <cell r="AL154">
            <v>64518</v>
          </cell>
        </row>
        <row r="155">
          <cell r="AL155">
            <v>153002</v>
          </cell>
        </row>
        <row r="156">
          <cell r="AL156">
            <v>25312</v>
          </cell>
        </row>
        <row r="157">
          <cell r="AL157">
            <v>13225</v>
          </cell>
        </row>
        <row r="158">
          <cell r="AL158">
            <v>13970</v>
          </cell>
        </row>
        <row r="159">
          <cell r="AL159">
            <v>20303</v>
          </cell>
        </row>
        <row r="160">
          <cell r="AL160">
            <v>72810</v>
          </cell>
        </row>
        <row r="161">
          <cell r="AL161">
            <v>27656</v>
          </cell>
        </row>
        <row r="162">
          <cell r="AL162">
            <v>16006</v>
          </cell>
        </row>
        <row r="163">
          <cell r="AL163">
            <v>21060</v>
          </cell>
        </row>
        <row r="164">
          <cell r="AL164">
            <v>19201</v>
          </cell>
        </row>
        <row r="165">
          <cell r="AL165">
            <v>83923</v>
          </cell>
        </row>
        <row r="166">
          <cell r="AL166">
            <v>156733</v>
          </cell>
        </row>
        <row r="167">
          <cell r="AL167">
            <v>361450</v>
          </cell>
        </row>
        <row r="181">
          <cell r="AF181" t="str">
            <v>Total</v>
          </cell>
        </row>
        <row r="182"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M182">
            <v>0</v>
          </cell>
          <cell r="N182">
            <v>0</v>
          </cell>
          <cell r="Q182">
            <v>0</v>
          </cell>
          <cell r="R182">
            <v>0</v>
          </cell>
          <cell r="U182">
            <v>0</v>
          </cell>
          <cell r="V182">
            <v>0</v>
          </cell>
          <cell r="Y182">
            <v>0</v>
          </cell>
          <cell r="Z182">
            <v>0</v>
          </cell>
          <cell r="AF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M183">
            <v>0</v>
          </cell>
          <cell r="N183">
            <v>0</v>
          </cell>
          <cell r="Q183">
            <v>0</v>
          </cell>
          <cell r="R183">
            <v>0</v>
          </cell>
          <cell r="U183">
            <v>0</v>
          </cell>
          <cell r="V183">
            <v>0</v>
          </cell>
          <cell r="Y183">
            <v>0</v>
          </cell>
          <cell r="Z183">
            <v>0</v>
          </cell>
          <cell r="AF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M184">
            <v>0</v>
          </cell>
          <cell r="N184">
            <v>0</v>
          </cell>
          <cell r="Q184">
            <v>0</v>
          </cell>
          <cell r="R184">
            <v>0</v>
          </cell>
          <cell r="U184">
            <v>0</v>
          </cell>
          <cell r="V184">
            <v>0</v>
          </cell>
          <cell r="Y184">
            <v>0</v>
          </cell>
          <cell r="Z184">
            <v>0</v>
          </cell>
          <cell r="AF184">
            <v>0</v>
          </cell>
        </row>
        <row r="185">
          <cell r="AF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M186">
            <v>0</v>
          </cell>
          <cell r="N186">
            <v>0</v>
          </cell>
          <cell r="Q186">
            <v>0</v>
          </cell>
          <cell r="R186">
            <v>0</v>
          </cell>
          <cell r="U186">
            <v>0</v>
          </cell>
          <cell r="V186">
            <v>0</v>
          </cell>
          <cell r="Y186">
            <v>0</v>
          </cell>
          <cell r="Z186">
            <v>0</v>
          </cell>
          <cell r="AF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  <cell r="J187">
            <v>0</v>
          </cell>
          <cell r="M187">
            <v>0</v>
          </cell>
          <cell r="N187">
            <v>0</v>
          </cell>
          <cell r="Q187">
            <v>0</v>
          </cell>
          <cell r="R187">
            <v>0</v>
          </cell>
          <cell r="U187">
            <v>0</v>
          </cell>
          <cell r="V187">
            <v>0</v>
          </cell>
          <cell r="Y187">
            <v>0</v>
          </cell>
          <cell r="Z187">
            <v>0</v>
          </cell>
          <cell r="AF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  <cell r="J188">
            <v>0</v>
          </cell>
          <cell r="M188">
            <v>0</v>
          </cell>
          <cell r="N188">
            <v>0</v>
          </cell>
          <cell r="Q188">
            <v>0</v>
          </cell>
          <cell r="R188">
            <v>0</v>
          </cell>
          <cell r="U188">
            <v>0</v>
          </cell>
          <cell r="V188">
            <v>0</v>
          </cell>
          <cell r="Y188">
            <v>0</v>
          </cell>
          <cell r="Z188">
            <v>0</v>
          </cell>
          <cell r="AF188">
            <v>0</v>
          </cell>
        </row>
        <row r="189">
          <cell r="AF189">
            <v>0</v>
          </cell>
        </row>
        <row r="190">
          <cell r="AF190">
            <v>0</v>
          </cell>
        </row>
        <row r="191">
          <cell r="AF191">
            <v>3</v>
          </cell>
        </row>
        <row r="192">
          <cell r="AF192">
            <v>10</v>
          </cell>
        </row>
        <row r="193">
          <cell r="AF193">
            <v>0</v>
          </cell>
        </row>
        <row r="194">
          <cell r="AF194">
            <v>0</v>
          </cell>
        </row>
        <row r="195">
          <cell r="AF195">
            <v>13</v>
          </cell>
        </row>
        <row r="196">
          <cell r="AF196">
            <v>51</v>
          </cell>
        </row>
        <row r="197">
          <cell r="AF197">
            <v>10</v>
          </cell>
        </row>
        <row r="198">
          <cell r="AF198">
            <v>76</v>
          </cell>
        </row>
        <row r="199">
          <cell r="AF199">
            <v>37</v>
          </cell>
        </row>
        <row r="200">
          <cell r="AF200">
            <v>174</v>
          </cell>
        </row>
        <row r="201">
          <cell r="AF201">
            <v>187</v>
          </cell>
        </row>
        <row r="202">
          <cell r="AF202">
            <v>467</v>
          </cell>
        </row>
        <row r="203">
          <cell r="AF203">
            <v>627</v>
          </cell>
        </row>
        <row r="204">
          <cell r="AF204">
            <v>1094</v>
          </cell>
        </row>
        <row r="205">
          <cell r="AF205">
            <v>194</v>
          </cell>
        </row>
        <row r="206">
          <cell r="AF206">
            <v>304</v>
          </cell>
        </row>
        <row r="207">
          <cell r="AF207">
            <v>220</v>
          </cell>
        </row>
        <row r="208">
          <cell r="AF208">
            <v>231</v>
          </cell>
        </row>
        <row r="209">
          <cell r="AF209">
            <v>949</v>
          </cell>
        </row>
        <row r="210">
          <cell r="AF210">
            <v>547</v>
          </cell>
        </row>
        <row r="211">
          <cell r="AF211">
            <v>497</v>
          </cell>
        </row>
        <row r="212">
          <cell r="AF212">
            <v>933</v>
          </cell>
        </row>
        <row r="213">
          <cell r="AF213">
            <v>660</v>
          </cell>
        </row>
        <row r="214">
          <cell r="AF214">
            <v>2637</v>
          </cell>
        </row>
        <row r="215">
          <cell r="AF215">
            <v>4680</v>
          </cell>
        </row>
        <row r="216">
          <cell r="AF216">
            <v>957</v>
          </cell>
        </row>
        <row r="217">
          <cell r="AF217">
            <v>316</v>
          </cell>
        </row>
        <row r="218">
          <cell r="AF218">
            <v>1020</v>
          </cell>
        </row>
        <row r="219">
          <cell r="AF219">
            <v>1157</v>
          </cell>
        </row>
        <row r="220">
          <cell r="AF220">
            <v>3450</v>
          </cell>
        </row>
        <row r="221">
          <cell r="AF221">
            <v>598</v>
          </cell>
        </row>
        <row r="222">
          <cell r="AF222">
            <v>706</v>
          </cell>
        </row>
        <row r="223">
          <cell r="AF223">
            <v>653</v>
          </cell>
        </row>
      </sheetData>
      <sheetData sheetId="13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3</v>
          </cell>
        </row>
        <row r="11">
          <cell r="G11">
            <v>5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23</v>
          </cell>
        </row>
        <row r="15">
          <cell r="G15">
            <v>0</v>
          </cell>
        </row>
        <row r="16">
          <cell r="G16">
            <v>44</v>
          </cell>
        </row>
        <row r="17">
          <cell r="G17">
            <v>20</v>
          </cell>
        </row>
        <row r="18">
          <cell r="G18">
            <v>34</v>
          </cell>
        </row>
        <row r="19">
          <cell r="G19">
            <v>129</v>
          </cell>
        </row>
        <row r="20">
          <cell r="G20">
            <v>216</v>
          </cell>
        </row>
        <row r="21">
          <cell r="G21">
            <v>126</v>
          </cell>
        </row>
        <row r="22">
          <cell r="G22">
            <v>342</v>
          </cell>
        </row>
        <row r="23">
          <cell r="G23">
            <v>47</v>
          </cell>
        </row>
        <row r="24">
          <cell r="G24">
            <v>86</v>
          </cell>
        </row>
        <row r="25">
          <cell r="G25">
            <v>47</v>
          </cell>
        </row>
        <row r="26">
          <cell r="G26">
            <v>180</v>
          </cell>
        </row>
        <row r="27">
          <cell r="G27">
            <v>97</v>
          </cell>
        </row>
        <row r="28">
          <cell r="G28">
            <v>99</v>
          </cell>
        </row>
        <row r="29">
          <cell r="G29">
            <v>196</v>
          </cell>
        </row>
        <row r="30">
          <cell r="G30">
            <v>125</v>
          </cell>
        </row>
        <row r="31">
          <cell r="G31">
            <v>173</v>
          </cell>
        </row>
        <row r="32">
          <cell r="G32">
            <v>298</v>
          </cell>
        </row>
        <row r="33">
          <cell r="G33">
            <v>184</v>
          </cell>
        </row>
        <row r="34">
          <cell r="G34">
            <v>67</v>
          </cell>
        </row>
        <row r="35">
          <cell r="G35">
            <v>269</v>
          </cell>
        </row>
        <row r="36">
          <cell r="G36">
            <v>239</v>
          </cell>
        </row>
        <row r="37">
          <cell r="G37">
            <v>759</v>
          </cell>
        </row>
        <row r="38">
          <cell r="G38">
            <v>123</v>
          </cell>
        </row>
        <row r="39">
          <cell r="G39">
            <v>152</v>
          </cell>
        </row>
        <row r="40">
          <cell r="G40">
            <v>275</v>
          </cell>
        </row>
        <row r="41">
          <cell r="G41">
            <v>124</v>
          </cell>
        </row>
        <row r="42">
          <cell r="G42">
            <v>190</v>
          </cell>
        </row>
        <row r="43">
          <cell r="G43">
            <v>314</v>
          </cell>
        </row>
        <row r="44">
          <cell r="G44">
            <v>2493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RMGC Revis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p-19"/>
      <sheetName val="MD"/>
      <sheetName val="Jan MD"/>
      <sheetName val="July-20"/>
      <sheetName val="July-20 district "/>
      <sheetName val="July-20 replaced"/>
      <sheetName val="July-20  Annexure-1  "/>
      <sheetName val="July-20 EnergyDepartmentformat"/>
      <sheetName val="Mar-19 (minor )"/>
      <sheetName val="Sheet1"/>
      <sheetName val="Sheet2"/>
      <sheetName val="Sheet3"/>
      <sheetName val="Sheet4"/>
    </sheetNames>
    <sheetDataSet>
      <sheetData sheetId="3"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20</v>
          </cell>
          <cell r="L61">
            <v>0</v>
          </cell>
          <cell r="M61">
            <v>8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31</v>
          </cell>
          <cell r="AK61">
            <v>0</v>
          </cell>
          <cell r="AL61">
            <v>31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18</v>
          </cell>
          <cell r="L62">
            <v>0</v>
          </cell>
          <cell r="M62">
            <v>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37</v>
          </cell>
          <cell r="AK62">
            <v>0</v>
          </cell>
          <cell r="AL62">
            <v>37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13</v>
          </cell>
          <cell r="L63">
            <v>0</v>
          </cell>
          <cell r="M63">
            <v>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40</v>
          </cell>
          <cell r="AK63">
            <v>0</v>
          </cell>
          <cell r="AL63">
            <v>40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51</v>
          </cell>
          <cell r="L64">
            <v>0</v>
          </cell>
          <cell r="M64">
            <v>18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108</v>
          </cell>
          <cell r="AK64">
            <v>0</v>
          </cell>
          <cell r="AL64">
            <v>108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40</v>
          </cell>
          <cell r="L65">
            <v>0</v>
          </cell>
          <cell r="M65">
            <v>6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48</v>
          </cell>
          <cell r="AK65">
            <v>0</v>
          </cell>
          <cell r="AL65">
            <v>48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47</v>
          </cell>
          <cell r="L66">
            <v>0</v>
          </cell>
          <cell r="M66">
            <v>11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14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5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78</v>
          </cell>
          <cell r="AK66">
            <v>0</v>
          </cell>
          <cell r="AL66">
            <v>78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3</v>
          </cell>
          <cell r="H67">
            <v>0</v>
          </cell>
          <cell r="I67">
            <v>0</v>
          </cell>
          <cell r="J67">
            <v>0</v>
          </cell>
          <cell r="K67">
            <v>33</v>
          </cell>
          <cell r="L67">
            <v>0</v>
          </cell>
          <cell r="M67">
            <v>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36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5</v>
          </cell>
          <cell r="AJ67">
            <v>115</v>
          </cell>
          <cell r="AK67">
            <v>0</v>
          </cell>
          <cell r="AL67">
            <v>115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</v>
          </cell>
          <cell r="H68">
            <v>0</v>
          </cell>
          <cell r="I68">
            <v>0</v>
          </cell>
          <cell r="J68">
            <v>0</v>
          </cell>
          <cell r="K68">
            <v>120</v>
          </cell>
          <cell r="L68">
            <v>0</v>
          </cell>
          <cell r="M68">
            <v>24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52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36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5</v>
          </cell>
          <cell r="AJ68">
            <v>241</v>
          </cell>
          <cell r="AK68">
            <v>0</v>
          </cell>
          <cell r="AL68">
            <v>241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171</v>
          </cell>
          <cell r="L69">
            <v>0</v>
          </cell>
          <cell r="M69">
            <v>42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82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45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</v>
          </cell>
          <cell r="AJ69">
            <v>349</v>
          </cell>
          <cell r="AK69">
            <v>0</v>
          </cell>
          <cell r="AL69">
            <v>349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16</v>
          </cell>
          <cell r="L70">
            <v>0</v>
          </cell>
          <cell r="M70">
            <v>8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7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32</v>
          </cell>
          <cell r="AK70">
            <v>0</v>
          </cell>
          <cell r="AL70">
            <v>32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13</v>
          </cell>
          <cell r="L71">
            <v>0</v>
          </cell>
          <cell r="M71">
            <v>13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15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4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45</v>
          </cell>
          <cell r="AK71">
            <v>0</v>
          </cell>
          <cell r="AL71">
            <v>45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27</v>
          </cell>
          <cell r="L72">
            <v>0</v>
          </cell>
          <cell r="M72">
            <v>15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43</v>
          </cell>
          <cell r="AK72">
            <v>0</v>
          </cell>
          <cell r="AL72">
            <v>43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3</v>
          </cell>
          <cell r="L73">
            <v>0</v>
          </cell>
          <cell r="M73">
            <v>1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9</v>
          </cell>
          <cell r="AK73">
            <v>0</v>
          </cell>
          <cell r="AL73">
            <v>9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59</v>
          </cell>
          <cell r="L74">
            <v>0</v>
          </cell>
          <cell r="M74">
            <v>37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27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5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1</v>
          </cell>
          <cell r="AJ74">
            <v>129</v>
          </cell>
          <cell r="AK74">
            <v>0</v>
          </cell>
          <cell r="AL74">
            <v>129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0</v>
          </cell>
          <cell r="M75">
            <v>4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50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63</v>
          </cell>
          <cell r="AK75">
            <v>0</v>
          </cell>
          <cell r="AL75">
            <v>63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4</v>
          </cell>
          <cell r="L76">
            <v>0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1</v>
          </cell>
          <cell r="AJ76">
            <v>11</v>
          </cell>
          <cell r="AK76">
            <v>0</v>
          </cell>
          <cell r="AL76">
            <v>11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27</v>
          </cell>
          <cell r="H77">
            <v>0</v>
          </cell>
          <cell r="I77">
            <v>0</v>
          </cell>
          <cell r="J77">
            <v>0</v>
          </cell>
          <cell r="K77">
            <v>32</v>
          </cell>
          <cell r="L77">
            <v>0</v>
          </cell>
          <cell r="M77">
            <v>19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15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4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97</v>
          </cell>
          <cell r="AK77">
            <v>0</v>
          </cell>
          <cell r="AL77">
            <v>97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4</v>
          </cell>
          <cell r="L78">
            <v>0</v>
          </cell>
          <cell r="M78">
            <v>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17</v>
          </cell>
          <cell r="AK78">
            <v>0</v>
          </cell>
          <cell r="AL78">
            <v>17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28</v>
          </cell>
          <cell r="H79">
            <v>0</v>
          </cell>
          <cell r="I79">
            <v>0</v>
          </cell>
          <cell r="J79">
            <v>0</v>
          </cell>
          <cell r="K79">
            <v>48</v>
          </cell>
          <cell r="L79">
            <v>0</v>
          </cell>
          <cell r="M79">
            <v>36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71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4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1</v>
          </cell>
          <cell r="AJ79">
            <v>188</v>
          </cell>
          <cell r="AK79">
            <v>0</v>
          </cell>
          <cell r="AL79">
            <v>188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28</v>
          </cell>
          <cell r="H80">
            <v>0</v>
          </cell>
          <cell r="I80">
            <v>0</v>
          </cell>
          <cell r="J80">
            <v>0</v>
          </cell>
          <cell r="K80">
            <v>107</v>
          </cell>
          <cell r="L80">
            <v>0</v>
          </cell>
          <cell r="M80">
            <v>73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98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9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317</v>
          </cell>
          <cell r="AK80">
            <v>0</v>
          </cell>
          <cell r="AL80">
            <v>317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258</v>
          </cell>
          <cell r="I81">
            <v>0</v>
          </cell>
          <cell r="J81">
            <v>0</v>
          </cell>
          <cell r="K81">
            <v>3</v>
          </cell>
          <cell r="L81">
            <v>9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6</v>
          </cell>
          <cell r="AK81">
            <v>267</v>
          </cell>
          <cell r="AL81">
            <v>273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35</v>
          </cell>
          <cell r="H82">
            <v>186</v>
          </cell>
          <cell r="I82">
            <v>0</v>
          </cell>
          <cell r="J82">
            <v>0</v>
          </cell>
          <cell r="K82">
            <v>24</v>
          </cell>
          <cell r="L82">
            <v>5</v>
          </cell>
          <cell r="M82">
            <v>32</v>
          </cell>
          <cell r="N82">
            <v>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</v>
          </cell>
          <cell r="AJ82">
            <v>98</v>
          </cell>
          <cell r="AK82">
            <v>202</v>
          </cell>
          <cell r="AL82">
            <v>300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36</v>
          </cell>
          <cell r="H83">
            <v>444</v>
          </cell>
          <cell r="I83">
            <v>0</v>
          </cell>
          <cell r="J83">
            <v>0</v>
          </cell>
          <cell r="K83">
            <v>27</v>
          </cell>
          <cell r="L83">
            <v>14</v>
          </cell>
          <cell r="M83">
            <v>34</v>
          </cell>
          <cell r="N83">
            <v>3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4</v>
          </cell>
          <cell r="T83">
            <v>7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</v>
          </cell>
          <cell r="AJ83">
            <v>104</v>
          </cell>
          <cell r="AK83">
            <v>469</v>
          </cell>
          <cell r="AL83">
            <v>573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5</v>
          </cell>
          <cell r="H84">
            <v>578</v>
          </cell>
          <cell r="I84">
            <v>0</v>
          </cell>
          <cell r="J84">
            <v>0</v>
          </cell>
          <cell r="K84">
            <v>0</v>
          </cell>
          <cell r="L84">
            <v>5</v>
          </cell>
          <cell r="M84">
            <v>2</v>
          </cell>
          <cell r="N84">
            <v>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</v>
          </cell>
          <cell r="AK84">
            <v>588</v>
          </cell>
          <cell r="AL84">
            <v>596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17</v>
          </cell>
          <cell r="H85">
            <v>246</v>
          </cell>
          <cell r="I85">
            <v>0</v>
          </cell>
          <cell r="J85">
            <v>0</v>
          </cell>
          <cell r="K85">
            <v>8</v>
          </cell>
          <cell r="L85">
            <v>3</v>
          </cell>
          <cell r="M85">
            <v>11</v>
          </cell>
          <cell r="N85">
            <v>5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5</v>
          </cell>
          <cell r="Z85">
            <v>2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41</v>
          </cell>
          <cell r="AK85">
            <v>257</v>
          </cell>
          <cell r="AL85">
            <v>298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51</v>
          </cell>
          <cell r="I86">
            <v>0</v>
          </cell>
          <cell r="J86">
            <v>0</v>
          </cell>
          <cell r="K86">
            <v>0</v>
          </cell>
          <cell r="L86">
            <v>9</v>
          </cell>
          <cell r="M86">
            <v>0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62</v>
          </cell>
          <cell r="AL86">
            <v>62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4</v>
          </cell>
          <cell r="H87">
            <v>69</v>
          </cell>
          <cell r="I87">
            <v>0</v>
          </cell>
          <cell r="J87">
            <v>0</v>
          </cell>
          <cell r="K87">
            <v>5</v>
          </cell>
          <cell r="L87">
            <v>19</v>
          </cell>
          <cell r="M87">
            <v>6</v>
          </cell>
          <cell r="N87">
            <v>6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</v>
          </cell>
          <cell r="T87">
            <v>6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17</v>
          </cell>
          <cell r="AK87">
            <v>104</v>
          </cell>
          <cell r="AL87">
            <v>121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26</v>
          </cell>
          <cell r="H88">
            <v>944</v>
          </cell>
          <cell r="I88">
            <v>0</v>
          </cell>
          <cell r="J88">
            <v>0</v>
          </cell>
          <cell r="K88">
            <v>13</v>
          </cell>
          <cell r="L88">
            <v>36</v>
          </cell>
          <cell r="M88">
            <v>19</v>
          </cell>
          <cell r="N88">
            <v>17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3</v>
          </cell>
          <cell r="T88">
            <v>8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5</v>
          </cell>
          <cell r="Z88">
            <v>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66</v>
          </cell>
          <cell r="AK88">
            <v>1011</v>
          </cell>
          <cell r="AL88">
            <v>1077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70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72</v>
          </cell>
          <cell r="AL89">
            <v>72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15</v>
          </cell>
          <cell r="H90">
            <v>162</v>
          </cell>
          <cell r="I90">
            <v>0</v>
          </cell>
          <cell r="J90">
            <v>0</v>
          </cell>
          <cell r="K90">
            <v>4</v>
          </cell>
          <cell r="L90">
            <v>17</v>
          </cell>
          <cell r="M90">
            <v>5</v>
          </cell>
          <cell r="N90">
            <v>3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25</v>
          </cell>
          <cell r="AK90">
            <v>182</v>
          </cell>
          <cell r="AL90">
            <v>207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269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269</v>
          </cell>
          <cell r="AL91">
            <v>269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3</v>
          </cell>
          <cell r="H92">
            <v>59</v>
          </cell>
          <cell r="I92">
            <v>0</v>
          </cell>
          <cell r="J92">
            <v>0</v>
          </cell>
          <cell r="K92">
            <v>1</v>
          </cell>
          <cell r="L92">
            <v>6</v>
          </cell>
          <cell r="M92">
            <v>0</v>
          </cell>
          <cell r="N92">
            <v>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5</v>
          </cell>
          <cell r="AK92">
            <v>67</v>
          </cell>
          <cell r="AL92">
            <v>72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18</v>
          </cell>
          <cell r="H93">
            <v>560</v>
          </cell>
          <cell r="I93">
            <v>0</v>
          </cell>
          <cell r="J93">
            <v>0</v>
          </cell>
          <cell r="K93">
            <v>5</v>
          </cell>
          <cell r="L93">
            <v>25</v>
          </cell>
          <cell r="M93">
            <v>5</v>
          </cell>
          <cell r="N93">
            <v>5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2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30</v>
          </cell>
          <cell r="AK93">
            <v>590</v>
          </cell>
          <cell r="AL93">
            <v>620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80</v>
          </cell>
          <cell r="H94">
            <v>1948</v>
          </cell>
          <cell r="I94">
            <v>0</v>
          </cell>
          <cell r="J94">
            <v>0</v>
          </cell>
          <cell r="K94">
            <v>45</v>
          </cell>
          <cell r="L94">
            <v>75</v>
          </cell>
          <cell r="M94">
            <v>58</v>
          </cell>
          <cell r="N94">
            <v>25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9</v>
          </cell>
          <cell r="T94">
            <v>15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7</v>
          </cell>
          <cell r="Z94">
            <v>7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1</v>
          </cell>
          <cell r="AJ94">
            <v>200</v>
          </cell>
          <cell r="AK94">
            <v>2070</v>
          </cell>
          <cell r="AL94">
            <v>2270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122</v>
          </cell>
          <cell r="I95">
            <v>0</v>
          </cell>
          <cell r="J95">
            <v>0</v>
          </cell>
          <cell r="K95">
            <v>2</v>
          </cell>
          <cell r="L95">
            <v>9</v>
          </cell>
          <cell r="M95">
            <v>0</v>
          </cell>
          <cell r="N95">
            <v>10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2</v>
          </cell>
          <cell r="AK95">
            <v>141</v>
          </cell>
          <cell r="AL95">
            <v>143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200</v>
          </cell>
          <cell r="AL96">
            <v>200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1</v>
          </cell>
          <cell r="H97">
            <v>1093</v>
          </cell>
          <cell r="I97">
            <v>0</v>
          </cell>
          <cell r="J97">
            <v>0</v>
          </cell>
          <cell r="K97">
            <v>0</v>
          </cell>
          <cell r="L97">
            <v>11</v>
          </cell>
          <cell r="M97">
            <v>2</v>
          </cell>
          <cell r="N97">
            <v>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1111</v>
          </cell>
          <cell r="AL97">
            <v>1114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172</v>
          </cell>
          <cell r="I98">
            <v>0</v>
          </cell>
          <cell r="J98">
            <v>0</v>
          </cell>
          <cell r="K98">
            <v>0</v>
          </cell>
          <cell r="L98">
            <v>6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178</v>
          </cell>
          <cell r="AL98">
            <v>178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1</v>
          </cell>
          <cell r="H99">
            <v>1587</v>
          </cell>
          <cell r="I99">
            <v>0</v>
          </cell>
          <cell r="J99">
            <v>0</v>
          </cell>
          <cell r="K99">
            <v>2</v>
          </cell>
          <cell r="L99">
            <v>26</v>
          </cell>
          <cell r="M99">
            <v>2</v>
          </cell>
          <cell r="N99">
            <v>16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5</v>
          </cell>
          <cell r="AK99">
            <v>1630</v>
          </cell>
          <cell r="AL99">
            <v>1635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372</v>
          </cell>
          <cell r="I100">
            <v>0</v>
          </cell>
          <cell r="J100">
            <v>0</v>
          </cell>
          <cell r="K100">
            <v>1</v>
          </cell>
          <cell r="L100">
            <v>9</v>
          </cell>
          <cell r="M100">
            <v>5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7</v>
          </cell>
          <cell r="AK100">
            <v>383</v>
          </cell>
          <cell r="AL100">
            <v>390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206</v>
          </cell>
          <cell r="I101">
            <v>0</v>
          </cell>
          <cell r="J101">
            <v>0</v>
          </cell>
          <cell r="K101">
            <v>1</v>
          </cell>
          <cell r="L101">
            <v>2</v>
          </cell>
          <cell r="M101">
            <v>1</v>
          </cell>
          <cell r="N101">
            <v>5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2</v>
          </cell>
          <cell r="AK101">
            <v>214</v>
          </cell>
          <cell r="AL101">
            <v>216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1538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1538</v>
          </cell>
          <cell r="AL102">
            <v>1538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407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407</v>
          </cell>
          <cell r="AL103">
            <v>407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2523</v>
          </cell>
          <cell r="I104">
            <v>0</v>
          </cell>
          <cell r="J104">
            <v>0</v>
          </cell>
          <cell r="K104">
            <v>2</v>
          </cell>
          <cell r="L104">
            <v>11</v>
          </cell>
          <cell r="M104">
            <v>6</v>
          </cell>
          <cell r="N104">
            <v>7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9</v>
          </cell>
          <cell r="AK104">
            <v>2542</v>
          </cell>
          <cell r="AL104">
            <v>2551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1</v>
          </cell>
          <cell r="H105">
            <v>4110</v>
          </cell>
          <cell r="I105">
            <v>0</v>
          </cell>
          <cell r="J105">
            <v>0</v>
          </cell>
          <cell r="K105">
            <v>4</v>
          </cell>
          <cell r="L105">
            <v>37</v>
          </cell>
          <cell r="M105">
            <v>8</v>
          </cell>
          <cell r="N105">
            <v>23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1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14</v>
          </cell>
          <cell r="AK105">
            <v>4172</v>
          </cell>
          <cell r="AL105">
            <v>4186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113</v>
          </cell>
          <cell r="H106">
            <v>6058</v>
          </cell>
          <cell r="I106">
            <v>0</v>
          </cell>
          <cell r="J106">
            <v>0</v>
          </cell>
          <cell r="K106">
            <v>327</v>
          </cell>
          <cell r="L106">
            <v>112</v>
          </cell>
          <cell r="M106">
            <v>181</v>
          </cell>
          <cell r="N106">
            <v>48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190</v>
          </cell>
          <cell r="T106">
            <v>16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61</v>
          </cell>
          <cell r="Z106">
            <v>7</v>
          </cell>
          <cell r="AA106">
            <v>0</v>
          </cell>
          <cell r="AB106">
            <v>1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8</v>
          </cell>
          <cell r="AJ106">
            <v>880</v>
          </cell>
          <cell r="AK106">
            <v>6242</v>
          </cell>
          <cell r="AL106">
            <v>7122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8</v>
          </cell>
          <cell r="H117">
            <v>0</v>
          </cell>
          <cell r="I117">
            <v>0</v>
          </cell>
          <cell r="J117">
            <v>0</v>
          </cell>
          <cell r="K117">
            <v>511</v>
          </cell>
          <cell r="L117">
            <v>0</v>
          </cell>
          <cell r="M117">
            <v>729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1091</v>
          </cell>
          <cell r="T117">
            <v>0</v>
          </cell>
          <cell r="U117">
            <v>39</v>
          </cell>
          <cell r="V117">
            <v>0</v>
          </cell>
          <cell r="W117">
            <v>0</v>
          </cell>
          <cell r="X117">
            <v>0</v>
          </cell>
          <cell r="Y117">
            <v>219</v>
          </cell>
          <cell r="Z117">
            <v>0</v>
          </cell>
          <cell r="AA117">
            <v>2</v>
          </cell>
          <cell r="AB117">
            <v>0</v>
          </cell>
          <cell r="AC117">
            <v>0</v>
          </cell>
          <cell r="AD117">
            <v>0</v>
          </cell>
          <cell r="AE117">
            <v>2</v>
          </cell>
          <cell r="AF117">
            <v>0</v>
          </cell>
          <cell r="AG117">
            <v>1</v>
          </cell>
          <cell r="AH117">
            <v>5</v>
          </cell>
          <cell r="AI117">
            <v>6</v>
          </cell>
          <cell r="AL117">
            <v>2632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30</v>
          </cell>
          <cell r="H118">
            <v>0</v>
          </cell>
          <cell r="I118">
            <v>0</v>
          </cell>
          <cell r="J118">
            <v>0</v>
          </cell>
          <cell r="K118">
            <v>568</v>
          </cell>
          <cell r="L118">
            <v>0</v>
          </cell>
          <cell r="M118">
            <v>955</v>
          </cell>
          <cell r="N118">
            <v>0</v>
          </cell>
          <cell r="O118">
            <v>8</v>
          </cell>
          <cell r="P118">
            <v>0</v>
          </cell>
          <cell r="Q118">
            <v>15</v>
          </cell>
          <cell r="R118">
            <v>0</v>
          </cell>
          <cell r="S118">
            <v>1470</v>
          </cell>
          <cell r="T118">
            <v>0</v>
          </cell>
          <cell r="U118">
            <v>22</v>
          </cell>
          <cell r="V118">
            <v>0</v>
          </cell>
          <cell r="W118">
            <v>0</v>
          </cell>
          <cell r="X118">
            <v>0</v>
          </cell>
          <cell r="Y118">
            <v>218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18</v>
          </cell>
          <cell r="AI118">
            <v>13</v>
          </cell>
          <cell r="AL118">
            <v>3317</v>
          </cell>
        </row>
        <row r="119">
          <cell r="C119">
            <v>0</v>
          </cell>
          <cell r="D119">
            <v>0</v>
          </cell>
          <cell r="E119">
            <v>851</v>
          </cell>
          <cell r="F119">
            <v>0</v>
          </cell>
          <cell r="G119">
            <v>559</v>
          </cell>
          <cell r="H119">
            <v>0</v>
          </cell>
          <cell r="I119">
            <v>0</v>
          </cell>
          <cell r="J119">
            <v>0</v>
          </cell>
          <cell r="K119">
            <v>260</v>
          </cell>
          <cell r="L119">
            <v>0</v>
          </cell>
          <cell r="M119">
            <v>1337</v>
          </cell>
          <cell r="N119">
            <v>0</v>
          </cell>
          <cell r="O119">
            <v>0</v>
          </cell>
          <cell r="P119">
            <v>0</v>
          </cell>
          <cell r="Q119">
            <v>11</v>
          </cell>
          <cell r="R119">
            <v>0</v>
          </cell>
          <cell r="S119">
            <v>1705</v>
          </cell>
          <cell r="T119">
            <v>0</v>
          </cell>
          <cell r="U119">
            <v>2</v>
          </cell>
          <cell r="V119">
            <v>0</v>
          </cell>
          <cell r="W119">
            <v>0</v>
          </cell>
          <cell r="X119">
            <v>0</v>
          </cell>
          <cell r="Y119">
            <v>67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L119">
            <v>4792</v>
          </cell>
        </row>
        <row r="120">
          <cell r="AL120">
            <v>10741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17</v>
          </cell>
          <cell r="H121">
            <v>0</v>
          </cell>
          <cell r="I121">
            <v>0</v>
          </cell>
          <cell r="J121">
            <v>0</v>
          </cell>
          <cell r="K121">
            <v>1312</v>
          </cell>
          <cell r="L121">
            <v>0</v>
          </cell>
          <cell r="M121">
            <v>2030</v>
          </cell>
          <cell r="N121">
            <v>0</v>
          </cell>
          <cell r="O121">
            <v>3</v>
          </cell>
          <cell r="P121">
            <v>0</v>
          </cell>
          <cell r="Q121">
            <v>83</v>
          </cell>
          <cell r="R121">
            <v>0</v>
          </cell>
          <cell r="S121">
            <v>2550</v>
          </cell>
          <cell r="T121">
            <v>0</v>
          </cell>
          <cell r="U121">
            <v>17</v>
          </cell>
          <cell r="V121">
            <v>0</v>
          </cell>
          <cell r="W121">
            <v>1</v>
          </cell>
          <cell r="X121">
            <v>0</v>
          </cell>
          <cell r="Y121">
            <v>481</v>
          </cell>
          <cell r="Z121">
            <v>0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</v>
          </cell>
          <cell r="AH121">
            <v>14</v>
          </cell>
          <cell r="AI121">
            <v>46</v>
          </cell>
          <cell r="AL121">
            <v>6556</v>
          </cell>
        </row>
        <row r="122">
          <cell r="C122">
            <v>0</v>
          </cell>
          <cell r="D122">
            <v>0</v>
          </cell>
          <cell r="E122">
            <v>103</v>
          </cell>
          <cell r="F122">
            <v>0</v>
          </cell>
          <cell r="G122">
            <v>14</v>
          </cell>
          <cell r="H122">
            <v>0</v>
          </cell>
          <cell r="I122">
            <v>1</v>
          </cell>
          <cell r="J122">
            <v>0</v>
          </cell>
          <cell r="K122">
            <v>801</v>
          </cell>
          <cell r="L122">
            <v>0</v>
          </cell>
          <cell r="M122">
            <v>1642</v>
          </cell>
          <cell r="N122">
            <v>0</v>
          </cell>
          <cell r="O122">
            <v>3</v>
          </cell>
          <cell r="P122">
            <v>0</v>
          </cell>
          <cell r="Q122">
            <v>5</v>
          </cell>
          <cell r="R122">
            <v>0</v>
          </cell>
          <cell r="S122">
            <v>1701</v>
          </cell>
          <cell r="T122">
            <v>0</v>
          </cell>
          <cell r="U122">
            <v>10</v>
          </cell>
          <cell r="V122">
            <v>0</v>
          </cell>
          <cell r="W122">
            <v>0</v>
          </cell>
          <cell r="X122">
            <v>0</v>
          </cell>
          <cell r="Y122">
            <v>559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6</v>
          </cell>
          <cell r="AI122">
            <v>27</v>
          </cell>
          <cell r="AL122">
            <v>4872</v>
          </cell>
        </row>
        <row r="123">
          <cell r="C123">
            <v>0</v>
          </cell>
          <cell r="D123">
            <v>0</v>
          </cell>
          <cell r="E123">
            <v>24</v>
          </cell>
          <cell r="F123">
            <v>0</v>
          </cell>
          <cell r="G123">
            <v>75</v>
          </cell>
          <cell r="H123">
            <v>0</v>
          </cell>
          <cell r="I123">
            <v>0</v>
          </cell>
          <cell r="J123">
            <v>0</v>
          </cell>
          <cell r="K123">
            <v>1038</v>
          </cell>
          <cell r="L123">
            <v>0</v>
          </cell>
          <cell r="M123">
            <v>2836</v>
          </cell>
          <cell r="N123">
            <v>0</v>
          </cell>
          <cell r="O123">
            <v>1</v>
          </cell>
          <cell r="P123">
            <v>0</v>
          </cell>
          <cell r="Q123">
            <v>10</v>
          </cell>
          <cell r="R123">
            <v>0</v>
          </cell>
          <cell r="S123">
            <v>3293</v>
          </cell>
          <cell r="T123">
            <v>0</v>
          </cell>
          <cell r="U123">
            <v>10</v>
          </cell>
          <cell r="V123">
            <v>0</v>
          </cell>
          <cell r="W123">
            <v>0</v>
          </cell>
          <cell r="X123">
            <v>0</v>
          </cell>
          <cell r="Y123">
            <v>991</v>
          </cell>
          <cell r="Z123">
            <v>0</v>
          </cell>
          <cell r="AA123">
            <v>0</v>
          </cell>
          <cell r="AB123">
            <v>0</v>
          </cell>
          <cell r="AC123">
            <v>5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15</v>
          </cell>
          <cell r="AI123">
            <v>57</v>
          </cell>
          <cell r="AL123">
            <v>8355</v>
          </cell>
        </row>
        <row r="124">
          <cell r="AL124">
            <v>19783</v>
          </cell>
        </row>
        <row r="125">
          <cell r="AL125">
            <v>30524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3</v>
          </cell>
          <cell r="H126">
            <v>0</v>
          </cell>
          <cell r="I126">
            <v>0</v>
          </cell>
          <cell r="J126">
            <v>0</v>
          </cell>
          <cell r="K126">
            <v>294</v>
          </cell>
          <cell r="L126">
            <v>0</v>
          </cell>
          <cell r="M126">
            <v>956</v>
          </cell>
          <cell r="N126">
            <v>0</v>
          </cell>
          <cell r="O126">
            <v>2</v>
          </cell>
          <cell r="P126">
            <v>0</v>
          </cell>
          <cell r="Q126">
            <v>21</v>
          </cell>
          <cell r="R126">
            <v>0</v>
          </cell>
          <cell r="S126">
            <v>1320</v>
          </cell>
          <cell r="T126">
            <v>0</v>
          </cell>
          <cell r="U126">
            <v>23</v>
          </cell>
          <cell r="V126">
            <v>0</v>
          </cell>
          <cell r="W126">
            <v>2</v>
          </cell>
          <cell r="X126">
            <v>0</v>
          </cell>
          <cell r="Y126">
            <v>326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9</v>
          </cell>
          <cell r="AI126">
            <v>24</v>
          </cell>
          <cell r="AL126">
            <v>2980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27</v>
          </cell>
          <cell r="H127">
            <v>0</v>
          </cell>
          <cell r="I127">
            <v>0</v>
          </cell>
          <cell r="J127">
            <v>0</v>
          </cell>
          <cell r="K127">
            <v>305</v>
          </cell>
          <cell r="L127">
            <v>0</v>
          </cell>
          <cell r="M127">
            <v>661</v>
          </cell>
          <cell r="N127">
            <v>0</v>
          </cell>
          <cell r="O127">
            <v>1</v>
          </cell>
          <cell r="P127">
            <v>0</v>
          </cell>
          <cell r="Q127">
            <v>17</v>
          </cell>
          <cell r="R127">
            <v>0</v>
          </cell>
          <cell r="S127">
            <v>1176</v>
          </cell>
          <cell r="T127">
            <v>0</v>
          </cell>
          <cell r="U127">
            <v>13</v>
          </cell>
          <cell r="V127">
            <v>0</v>
          </cell>
          <cell r="W127">
            <v>0</v>
          </cell>
          <cell r="X127">
            <v>0</v>
          </cell>
          <cell r="Y127">
            <v>557</v>
          </cell>
          <cell r="Z127">
            <v>0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10</v>
          </cell>
          <cell r="AF127">
            <v>0</v>
          </cell>
          <cell r="AG127">
            <v>4</v>
          </cell>
          <cell r="AH127">
            <v>4</v>
          </cell>
          <cell r="AI127">
            <v>31</v>
          </cell>
          <cell r="AL127">
            <v>2808</v>
          </cell>
        </row>
        <row r="128">
          <cell r="C128">
            <v>0</v>
          </cell>
          <cell r="D128">
            <v>0</v>
          </cell>
          <cell r="E128">
            <v>1</v>
          </cell>
          <cell r="F128">
            <v>0</v>
          </cell>
          <cell r="G128">
            <v>34</v>
          </cell>
          <cell r="H128">
            <v>0</v>
          </cell>
          <cell r="I128">
            <v>0</v>
          </cell>
          <cell r="J128">
            <v>0</v>
          </cell>
          <cell r="K128">
            <v>937</v>
          </cell>
          <cell r="L128">
            <v>0</v>
          </cell>
          <cell r="M128">
            <v>1991</v>
          </cell>
          <cell r="N128">
            <v>0</v>
          </cell>
          <cell r="O128">
            <v>9</v>
          </cell>
          <cell r="P128">
            <v>0</v>
          </cell>
          <cell r="Q128">
            <v>46</v>
          </cell>
          <cell r="R128">
            <v>0</v>
          </cell>
          <cell r="S128">
            <v>1769</v>
          </cell>
          <cell r="T128">
            <v>0</v>
          </cell>
          <cell r="U128">
            <v>28</v>
          </cell>
          <cell r="V128">
            <v>0</v>
          </cell>
          <cell r="W128">
            <v>0</v>
          </cell>
          <cell r="X128">
            <v>0</v>
          </cell>
          <cell r="Y128">
            <v>449</v>
          </cell>
          <cell r="Z128">
            <v>0</v>
          </cell>
          <cell r="AA128">
            <v>0</v>
          </cell>
          <cell r="AB128">
            <v>0</v>
          </cell>
          <cell r="AC128">
            <v>3</v>
          </cell>
          <cell r="AD128">
            <v>0</v>
          </cell>
          <cell r="AE128">
            <v>1</v>
          </cell>
          <cell r="AF128">
            <v>0</v>
          </cell>
          <cell r="AG128">
            <v>7</v>
          </cell>
          <cell r="AH128">
            <v>9</v>
          </cell>
          <cell r="AI128">
            <v>22</v>
          </cell>
          <cell r="AL128">
            <v>5306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2</v>
          </cell>
          <cell r="H129">
            <v>0</v>
          </cell>
          <cell r="I129">
            <v>0</v>
          </cell>
          <cell r="J129">
            <v>0</v>
          </cell>
          <cell r="K129">
            <v>89</v>
          </cell>
          <cell r="L129">
            <v>0</v>
          </cell>
          <cell r="M129">
            <v>201</v>
          </cell>
          <cell r="N129">
            <v>0</v>
          </cell>
          <cell r="O129">
            <v>4</v>
          </cell>
          <cell r="P129">
            <v>0</v>
          </cell>
          <cell r="Q129">
            <v>5</v>
          </cell>
          <cell r="R129">
            <v>0</v>
          </cell>
          <cell r="S129">
            <v>409</v>
          </cell>
          <cell r="T129">
            <v>0</v>
          </cell>
          <cell r="U129">
            <v>10</v>
          </cell>
          <cell r="V129">
            <v>0</v>
          </cell>
          <cell r="W129">
            <v>1</v>
          </cell>
          <cell r="X129">
            <v>0</v>
          </cell>
          <cell r="Y129">
            <v>229</v>
          </cell>
          <cell r="Z129">
            <v>0</v>
          </cell>
          <cell r="AA129">
            <v>1</v>
          </cell>
          <cell r="AB129">
            <v>0</v>
          </cell>
          <cell r="AC129">
            <v>0</v>
          </cell>
          <cell r="AD129">
            <v>0</v>
          </cell>
          <cell r="AE129">
            <v>2</v>
          </cell>
          <cell r="AF129">
            <v>0</v>
          </cell>
          <cell r="AG129">
            <v>18</v>
          </cell>
          <cell r="AH129">
            <v>20</v>
          </cell>
          <cell r="AI129">
            <v>20</v>
          </cell>
          <cell r="AL129">
            <v>1011</v>
          </cell>
        </row>
        <row r="130">
          <cell r="AL130">
            <v>12105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18</v>
          </cell>
          <cell r="H131">
            <v>0</v>
          </cell>
          <cell r="I131">
            <v>0</v>
          </cell>
          <cell r="J131">
            <v>0</v>
          </cell>
          <cell r="K131">
            <v>114</v>
          </cell>
          <cell r="L131">
            <v>0</v>
          </cell>
          <cell r="M131">
            <v>826</v>
          </cell>
          <cell r="N131">
            <v>0</v>
          </cell>
          <cell r="O131">
            <v>3</v>
          </cell>
          <cell r="P131">
            <v>0</v>
          </cell>
          <cell r="Q131">
            <v>26</v>
          </cell>
          <cell r="R131">
            <v>0</v>
          </cell>
          <cell r="S131">
            <v>1230</v>
          </cell>
          <cell r="T131">
            <v>0</v>
          </cell>
          <cell r="U131">
            <v>16</v>
          </cell>
          <cell r="V131">
            <v>0</v>
          </cell>
          <cell r="W131">
            <v>0</v>
          </cell>
          <cell r="X131">
            <v>0</v>
          </cell>
          <cell r="Y131">
            <v>193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5</v>
          </cell>
          <cell r="AI131">
            <v>5</v>
          </cell>
          <cell r="AL131">
            <v>2438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0</v>
          </cell>
          <cell r="J132">
            <v>0</v>
          </cell>
          <cell r="K132">
            <v>249</v>
          </cell>
          <cell r="L132">
            <v>0</v>
          </cell>
          <cell r="M132">
            <v>651</v>
          </cell>
          <cell r="N132">
            <v>0</v>
          </cell>
          <cell r="O132">
            <v>12</v>
          </cell>
          <cell r="P132">
            <v>0</v>
          </cell>
          <cell r="Q132">
            <v>27</v>
          </cell>
          <cell r="R132">
            <v>0</v>
          </cell>
          <cell r="S132">
            <v>546</v>
          </cell>
          <cell r="T132">
            <v>0</v>
          </cell>
          <cell r="U132">
            <v>30</v>
          </cell>
          <cell r="V132">
            <v>0</v>
          </cell>
          <cell r="W132">
            <v>0</v>
          </cell>
          <cell r="X132">
            <v>0</v>
          </cell>
          <cell r="Y132">
            <v>241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</v>
          </cell>
          <cell r="AH132">
            <v>9</v>
          </cell>
          <cell r="AI132">
            <v>26</v>
          </cell>
          <cell r="AL132">
            <v>1797</v>
          </cell>
        </row>
        <row r="133">
          <cell r="C133">
            <v>0</v>
          </cell>
          <cell r="D133">
            <v>0</v>
          </cell>
          <cell r="E133">
            <v>60</v>
          </cell>
          <cell r="F133">
            <v>0</v>
          </cell>
          <cell r="G133">
            <v>400</v>
          </cell>
          <cell r="H133">
            <v>0</v>
          </cell>
          <cell r="I133">
            <v>5</v>
          </cell>
          <cell r="J133">
            <v>0</v>
          </cell>
          <cell r="K133">
            <v>755</v>
          </cell>
          <cell r="L133">
            <v>0</v>
          </cell>
          <cell r="M133">
            <v>1725</v>
          </cell>
          <cell r="N133">
            <v>0</v>
          </cell>
          <cell r="O133">
            <v>1</v>
          </cell>
          <cell r="P133">
            <v>0</v>
          </cell>
          <cell r="Q133">
            <v>31</v>
          </cell>
          <cell r="R133">
            <v>0</v>
          </cell>
          <cell r="S133">
            <v>1640</v>
          </cell>
          <cell r="T133">
            <v>0</v>
          </cell>
          <cell r="U133">
            <v>5</v>
          </cell>
          <cell r="V133">
            <v>0</v>
          </cell>
          <cell r="W133">
            <v>0</v>
          </cell>
          <cell r="X133">
            <v>0</v>
          </cell>
          <cell r="Y133">
            <v>346</v>
          </cell>
          <cell r="Z133">
            <v>0</v>
          </cell>
          <cell r="AA133">
            <v>2</v>
          </cell>
          <cell r="AB133">
            <v>0</v>
          </cell>
          <cell r="AC133">
            <v>0</v>
          </cell>
          <cell r="AD133">
            <v>0</v>
          </cell>
          <cell r="AE133">
            <v>2</v>
          </cell>
          <cell r="AF133">
            <v>0</v>
          </cell>
          <cell r="AG133">
            <v>0</v>
          </cell>
          <cell r="AH133">
            <v>1</v>
          </cell>
          <cell r="AI133">
            <v>3</v>
          </cell>
          <cell r="AL133">
            <v>4976</v>
          </cell>
        </row>
        <row r="134">
          <cell r="C134">
            <v>0</v>
          </cell>
          <cell r="D134">
            <v>0</v>
          </cell>
          <cell r="E134">
            <v>23</v>
          </cell>
          <cell r="F134">
            <v>0</v>
          </cell>
          <cell r="G134">
            <v>46</v>
          </cell>
          <cell r="H134">
            <v>0</v>
          </cell>
          <cell r="I134">
            <v>0</v>
          </cell>
          <cell r="J134">
            <v>0</v>
          </cell>
          <cell r="K134">
            <v>187</v>
          </cell>
          <cell r="L134">
            <v>0</v>
          </cell>
          <cell r="M134">
            <v>938</v>
          </cell>
          <cell r="N134">
            <v>0</v>
          </cell>
          <cell r="O134">
            <v>0</v>
          </cell>
          <cell r="P134">
            <v>0</v>
          </cell>
          <cell r="Q134">
            <v>15</v>
          </cell>
          <cell r="R134">
            <v>0</v>
          </cell>
          <cell r="S134">
            <v>739</v>
          </cell>
          <cell r="T134">
            <v>0</v>
          </cell>
          <cell r="U134">
            <v>2</v>
          </cell>
          <cell r="V134">
            <v>0</v>
          </cell>
          <cell r="W134">
            <v>0</v>
          </cell>
          <cell r="X134">
            <v>0</v>
          </cell>
          <cell r="Y134">
            <v>80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2</v>
          </cell>
          <cell r="AI134">
            <v>0</v>
          </cell>
          <cell r="AL134">
            <v>2032</v>
          </cell>
        </row>
        <row r="135">
          <cell r="AL135">
            <v>11243</v>
          </cell>
        </row>
        <row r="136">
          <cell r="AL136">
            <v>23348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377</v>
          </cell>
          <cell r="H137">
            <v>7672</v>
          </cell>
          <cell r="I137">
            <v>0</v>
          </cell>
          <cell r="J137">
            <v>0</v>
          </cell>
          <cell r="K137">
            <v>570</v>
          </cell>
          <cell r="L137">
            <v>3042</v>
          </cell>
          <cell r="M137">
            <v>578</v>
          </cell>
          <cell r="N137">
            <v>1981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208</v>
          </cell>
          <cell r="T137">
            <v>13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L137">
            <v>14448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1363</v>
          </cell>
          <cell r="H138">
            <v>6198</v>
          </cell>
          <cell r="I138">
            <v>0</v>
          </cell>
          <cell r="J138">
            <v>0</v>
          </cell>
          <cell r="K138">
            <v>982</v>
          </cell>
          <cell r="L138">
            <v>2860</v>
          </cell>
          <cell r="M138">
            <v>1249</v>
          </cell>
          <cell r="N138">
            <v>1795</v>
          </cell>
          <cell r="O138">
            <v>0</v>
          </cell>
          <cell r="P138">
            <v>0</v>
          </cell>
          <cell r="Q138">
            <v>0</v>
          </cell>
          <cell r="R138">
            <v>54</v>
          </cell>
          <cell r="S138">
            <v>430</v>
          </cell>
          <cell r="T138">
            <v>356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88</v>
          </cell>
          <cell r="Z138">
            <v>168</v>
          </cell>
          <cell r="AA138">
            <v>0</v>
          </cell>
          <cell r="AB138">
            <v>1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5</v>
          </cell>
          <cell r="AH138">
            <v>0</v>
          </cell>
          <cell r="AI138">
            <v>4</v>
          </cell>
          <cell r="AL138">
            <v>15553</v>
          </cell>
        </row>
        <row r="139">
          <cell r="AL139">
            <v>30001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231</v>
          </cell>
          <cell r="H140">
            <v>15990</v>
          </cell>
          <cell r="I140">
            <v>2</v>
          </cell>
          <cell r="J140">
            <v>2</v>
          </cell>
          <cell r="K140">
            <v>390</v>
          </cell>
          <cell r="L140">
            <v>2299</v>
          </cell>
          <cell r="M140">
            <v>478</v>
          </cell>
          <cell r="N140">
            <v>906</v>
          </cell>
          <cell r="O140">
            <v>0</v>
          </cell>
          <cell r="P140">
            <v>0</v>
          </cell>
          <cell r="Q140">
            <v>6</v>
          </cell>
          <cell r="R140">
            <v>2</v>
          </cell>
          <cell r="S140">
            <v>123</v>
          </cell>
          <cell r="T140">
            <v>41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</v>
          </cell>
          <cell r="Z140">
            <v>1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L140">
            <v>20475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487</v>
          </cell>
          <cell r="H141">
            <v>10401</v>
          </cell>
          <cell r="I141">
            <v>4</v>
          </cell>
          <cell r="J141">
            <v>2</v>
          </cell>
          <cell r="K141">
            <v>213</v>
          </cell>
          <cell r="L141">
            <v>1768</v>
          </cell>
          <cell r="M141">
            <v>234</v>
          </cell>
          <cell r="N141">
            <v>1069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53</v>
          </cell>
          <cell r="T141">
            <v>8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31</v>
          </cell>
          <cell r="Z141">
            <v>3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L141">
            <v>14273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318</v>
          </cell>
          <cell r="H142">
            <v>16231</v>
          </cell>
          <cell r="I142">
            <v>0</v>
          </cell>
          <cell r="J142">
            <v>0</v>
          </cell>
          <cell r="K142">
            <v>265</v>
          </cell>
          <cell r="L142">
            <v>1338</v>
          </cell>
          <cell r="M142">
            <v>192</v>
          </cell>
          <cell r="N142">
            <v>558</v>
          </cell>
          <cell r="O142">
            <v>0</v>
          </cell>
          <cell r="P142">
            <v>0</v>
          </cell>
          <cell r="Q142">
            <v>1</v>
          </cell>
          <cell r="R142">
            <v>1</v>
          </cell>
          <cell r="S142">
            <v>63</v>
          </cell>
          <cell r="T142">
            <v>8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L142">
            <v>18975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1002</v>
          </cell>
          <cell r="H143">
            <v>2336</v>
          </cell>
          <cell r="I143">
            <v>6</v>
          </cell>
          <cell r="J143">
            <v>11</v>
          </cell>
          <cell r="K143">
            <v>975</v>
          </cell>
          <cell r="L143">
            <v>1054</v>
          </cell>
          <cell r="M143">
            <v>2307</v>
          </cell>
          <cell r="N143">
            <v>1806</v>
          </cell>
          <cell r="O143">
            <v>0</v>
          </cell>
          <cell r="P143">
            <v>0</v>
          </cell>
          <cell r="Q143">
            <v>12</v>
          </cell>
          <cell r="R143">
            <v>1</v>
          </cell>
          <cell r="S143">
            <v>717</v>
          </cell>
          <cell r="T143">
            <v>220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150</v>
          </cell>
          <cell r="Z143">
            <v>49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L143">
            <v>10646</v>
          </cell>
        </row>
        <row r="144">
          <cell r="AL144">
            <v>64369</v>
          </cell>
        </row>
        <row r="145">
          <cell r="C145">
            <v>0</v>
          </cell>
          <cell r="D145">
            <v>0</v>
          </cell>
          <cell r="E145">
            <v>20</v>
          </cell>
          <cell r="F145">
            <v>35</v>
          </cell>
          <cell r="G145">
            <v>319</v>
          </cell>
          <cell r="H145">
            <v>8025</v>
          </cell>
          <cell r="I145">
            <v>0</v>
          </cell>
          <cell r="J145">
            <v>0</v>
          </cell>
          <cell r="K145">
            <v>269</v>
          </cell>
          <cell r="L145">
            <v>2901</v>
          </cell>
          <cell r="M145">
            <v>152</v>
          </cell>
          <cell r="N145">
            <v>1660</v>
          </cell>
          <cell r="O145">
            <v>0</v>
          </cell>
          <cell r="P145">
            <v>0</v>
          </cell>
          <cell r="Q145">
            <v>1</v>
          </cell>
          <cell r="R145">
            <v>2</v>
          </cell>
          <cell r="S145">
            <v>89</v>
          </cell>
          <cell r="T145">
            <v>68</v>
          </cell>
          <cell r="U145">
            <v>2</v>
          </cell>
          <cell r="V145">
            <v>0</v>
          </cell>
          <cell r="W145">
            <v>0</v>
          </cell>
          <cell r="X145">
            <v>0</v>
          </cell>
          <cell r="Y145">
            <v>5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L145">
            <v>13548</v>
          </cell>
        </row>
        <row r="146">
          <cell r="C146">
            <v>0</v>
          </cell>
          <cell r="D146">
            <v>0</v>
          </cell>
          <cell r="E146">
            <v>55</v>
          </cell>
          <cell r="F146">
            <v>180</v>
          </cell>
          <cell r="G146">
            <v>326</v>
          </cell>
          <cell r="H146">
            <v>12754</v>
          </cell>
          <cell r="I146">
            <v>0</v>
          </cell>
          <cell r="J146">
            <v>0</v>
          </cell>
          <cell r="K146">
            <v>257</v>
          </cell>
          <cell r="L146">
            <v>3570</v>
          </cell>
          <cell r="M146">
            <v>324</v>
          </cell>
          <cell r="N146">
            <v>1690</v>
          </cell>
          <cell r="O146">
            <v>0</v>
          </cell>
          <cell r="P146">
            <v>0</v>
          </cell>
          <cell r="Q146">
            <v>127</v>
          </cell>
          <cell r="R146">
            <v>8</v>
          </cell>
          <cell r="S146">
            <v>86</v>
          </cell>
          <cell r="T146">
            <v>25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2</v>
          </cell>
          <cell r="Z146">
            <v>5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L146">
            <v>19409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69</v>
          </cell>
          <cell r="H147">
            <v>15219</v>
          </cell>
          <cell r="I147">
            <v>0</v>
          </cell>
          <cell r="J147">
            <v>0</v>
          </cell>
          <cell r="K147">
            <v>107</v>
          </cell>
          <cell r="L147">
            <v>3757</v>
          </cell>
          <cell r="M147">
            <v>147</v>
          </cell>
          <cell r="N147">
            <v>1828</v>
          </cell>
          <cell r="O147">
            <v>0</v>
          </cell>
          <cell r="P147">
            <v>0</v>
          </cell>
          <cell r="Q147">
            <v>27</v>
          </cell>
          <cell r="R147">
            <v>48</v>
          </cell>
          <cell r="S147">
            <v>51</v>
          </cell>
          <cell r="T147">
            <v>35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L147">
            <v>21288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33</v>
          </cell>
          <cell r="G148">
            <v>420</v>
          </cell>
          <cell r="H148">
            <v>9109</v>
          </cell>
          <cell r="I148">
            <v>0</v>
          </cell>
          <cell r="J148">
            <v>1</v>
          </cell>
          <cell r="K148">
            <v>478</v>
          </cell>
          <cell r="L148">
            <v>2724</v>
          </cell>
          <cell r="M148">
            <v>211</v>
          </cell>
          <cell r="N148">
            <v>1354</v>
          </cell>
          <cell r="O148">
            <v>1</v>
          </cell>
          <cell r="P148">
            <v>0</v>
          </cell>
          <cell r="Q148">
            <v>21</v>
          </cell>
          <cell r="R148">
            <v>30</v>
          </cell>
          <cell r="S148">
            <v>35</v>
          </cell>
          <cell r="T148">
            <v>47</v>
          </cell>
          <cell r="U148">
            <v>0</v>
          </cell>
          <cell r="V148">
            <v>2</v>
          </cell>
          <cell r="W148">
            <v>0</v>
          </cell>
          <cell r="X148">
            <v>0</v>
          </cell>
          <cell r="Y148">
            <v>4</v>
          </cell>
          <cell r="Z148">
            <v>1</v>
          </cell>
          <cell r="AA148">
            <v>0</v>
          </cell>
          <cell r="AB148">
            <v>1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L148">
            <v>14472</v>
          </cell>
        </row>
        <row r="149">
          <cell r="AL149">
            <v>68717</v>
          </cell>
        </row>
        <row r="150">
          <cell r="AL150">
            <v>163087</v>
          </cell>
        </row>
        <row r="151">
          <cell r="C151">
            <v>0</v>
          </cell>
          <cell r="D151">
            <v>0</v>
          </cell>
          <cell r="E151">
            <v>10</v>
          </cell>
          <cell r="F151">
            <v>93</v>
          </cell>
          <cell r="G151">
            <v>472</v>
          </cell>
          <cell r="H151">
            <v>17352</v>
          </cell>
          <cell r="I151">
            <v>0</v>
          </cell>
          <cell r="J151">
            <v>0</v>
          </cell>
          <cell r="K151">
            <v>430</v>
          </cell>
          <cell r="L151">
            <v>3787</v>
          </cell>
          <cell r="M151">
            <v>492</v>
          </cell>
          <cell r="N151">
            <v>3528</v>
          </cell>
          <cell r="O151">
            <v>0</v>
          </cell>
          <cell r="P151">
            <v>0</v>
          </cell>
          <cell r="Q151">
            <v>23</v>
          </cell>
          <cell r="R151">
            <v>11</v>
          </cell>
          <cell r="S151">
            <v>238</v>
          </cell>
          <cell r="T151">
            <v>252</v>
          </cell>
          <cell r="U151">
            <v>4</v>
          </cell>
          <cell r="V151">
            <v>6</v>
          </cell>
          <cell r="W151">
            <v>0</v>
          </cell>
          <cell r="X151">
            <v>0</v>
          </cell>
          <cell r="Y151">
            <v>62</v>
          </cell>
          <cell r="Z151">
            <v>24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L151">
            <v>26784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25</v>
          </cell>
          <cell r="G152">
            <v>27</v>
          </cell>
          <cell r="H152">
            <v>11796</v>
          </cell>
          <cell r="I152">
            <v>0</v>
          </cell>
          <cell r="J152">
            <v>0</v>
          </cell>
          <cell r="K152">
            <v>48</v>
          </cell>
          <cell r="L152">
            <v>1164</v>
          </cell>
          <cell r="M152">
            <v>33</v>
          </cell>
          <cell r="N152">
            <v>969</v>
          </cell>
          <cell r="O152">
            <v>0</v>
          </cell>
          <cell r="P152">
            <v>0</v>
          </cell>
          <cell r="Q152">
            <v>4</v>
          </cell>
          <cell r="R152">
            <v>1</v>
          </cell>
          <cell r="S152">
            <v>9</v>
          </cell>
          <cell r="T152">
            <v>15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6</v>
          </cell>
          <cell r="Z152">
            <v>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L152">
            <v>14102</v>
          </cell>
        </row>
        <row r="153">
          <cell r="C153">
            <v>0</v>
          </cell>
          <cell r="D153">
            <v>0</v>
          </cell>
          <cell r="E153">
            <v>4</v>
          </cell>
          <cell r="F153">
            <v>201</v>
          </cell>
          <cell r="G153">
            <v>185</v>
          </cell>
          <cell r="H153">
            <v>9632</v>
          </cell>
          <cell r="I153">
            <v>0</v>
          </cell>
          <cell r="J153">
            <v>0</v>
          </cell>
          <cell r="K153">
            <v>190</v>
          </cell>
          <cell r="L153">
            <v>3291</v>
          </cell>
          <cell r="M153">
            <v>228</v>
          </cell>
          <cell r="N153">
            <v>1869</v>
          </cell>
          <cell r="O153">
            <v>0</v>
          </cell>
          <cell r="P153">
            <v>0</v>
          </cell>
          <cell r="Q153">
            <v>5</v>
          </cell>
          <cell r="R153">
            <v>6</v>
          </cell>
          <cell r="S153">
            <v>45</v>
          </cell>
          <cell r="T153">
            <v>15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L153">
            <v>15673</v>
          </cell>
        </row>
        <row r="154">
          <cell r="C154">
            <v>0</v>
          </cell>
          <cell r="D154">
            <v>0</v>
          </cell>
          <cell r="E154">
            <v>2</v>
          </cell>
          <cell r="F154">
            <v>96</v>
          </cell>
          <cell r="G154">
            <v>117</v>
          </cell>
          <cell r="H154">
            <v>14000</v>
          </cell>
          <cell r="I154">
            <v>0</v>
          </cell>
          <cell r="J154">
            <v>0</v>
          </cell>
          <cell r="K154">
            <v>196</v>
          </cell>
          <cell r="L154">
            <v>4265</v>
          </cell>
          <cell r="M154">
            <v>161</v>
          </cell>
          <cell r="N154">
            <v>2612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35</v>
          </cell>
          <cell r="T154">
            <v>41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L154">
            <v>21525</v>
          </cell>
        </row>
        <row r="155">
          <cell r="AL155">
            <v>78084</v>
          </cell>
        </row>
        <row r="156">
          <cell r="C156">
            <v>0</v>
          </cell>
          <cell r="D156">
            <v>0</v>
          </cell>
          <cell r="E156">
            <v>3</v>
          </cell>
          <cell r="F156">
            <v>435</v>
          </cell>
          <cell r="G156">
            <v>122</v>
          </cell>
          <cell r="H156">
            <v>20921</v>
          </cell>
          <cell r="I156">
            <v>0</v>
          </cell>
          <cell r="J156">
            <v>0</v>
          </cell>
          <cell r="K156">
            <v>253</v>
          </cell>
          <cell r="L156">
            <v>3513</v>
          </cell>
          <cell r="M156">
            <v>1041</v>
          </cell>
          <cell r="N156">
            <v>2279</v>
          </cell>
          <cell r="O156">
            <v>0</v>
          </cell>
          <cell r="P156">
            <v>0</v>
          </cell>
          <cell r="Q156">
            <v>22</v>
          </cell>
          <cell r="R156">
            <v>0</v>
          </cell>
          <cell r="S156">
            <v>564</v>
          </cell>
          <cell r="T156">
            <v>13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7</v>
          </cell>
          <cell r="Z156">
            <v>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L156">
            <v>29176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233</v>
          </cell>
          <cell r="G157">
            <v>173</v>
          </cell>
          <cell r="H157">
            <v>11415</v>
          </cell>
          <cell r="I157">
            <v>0</v>
          </cell>
          <cell r="J157">
            <v>1</v>
          </cell>
          <cell r="K157">
            <v>164</v>
          </cell>
          <cell r="L157">
            <v>2728</v>
          </cell>
          <cell r="M157">
            <v>490</v>
          </cell>
          <cell r="N157">
            <v>2123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70</v>
          </cell>
          <cell r="T157">
            <v>87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17</v>
          </cell>
          <cell r="Z157">
            <v>55</v>
          </cell>
          <cell r="AA157">
            <v>0</v>
          </cell>
          <cell r="AB157">
            <v>1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L157">
            <v>17557</v>
          </cell>
        </row>
        <row r="158">
          <cell r="C158">
            <v>0</v>
          </cell>
          <cell r="D158">
            <v>0</v>
          </cell>
          <cell r="E158">
            <v>1</v>
          </cell>
          <cell r="F158">
            <v>74</v>
          </cell>
          <cell r="G158">
            <v>115</v>
          </cell>
          <cell r="H158">
            <v>19711</v>
          </cell>
          <cell r="I158">
            <v>0</v>
          </cell>
          <cell r="J158">
            <v>0</v>
          </cell>
          <cell r="K158">
            <v>222</v>
          </cell>
          <cell r="L158">
            <v>2735</v>
          </cell>
          <cell r="M158">
            <v>569</v>
          </cell>
          <cell r="N158">
            <v>1824</v>
          </cell>
          <cell r="O158">
            <v>1</v>
          </cell>
          <cell r="P158">
            <v>2</v>
          </cell>
          <cell r="Q158">
            <v>0</v>
          </cell>
          <cell r="R158">
            <v>0</v>
          </cell>
          <cell r="S158">
            <v>69</v>
          </cell>
          <cell r="T158">
            <v>18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</v>
          </cell>
          <cell r="Z158">
            <v>2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L158">
            <v>25344</v>
          </cell>
        </row>
        <row r="159">
          <cell r="C159">
            <v>0</v>
          </cell>
          <cell r="D159">
            <v>0</v>
          </cell>
          <cell r="E159">
            <v>1</v>
          </cell>
          <cell r="F159">
            <v>260</v>
          </cell>
          <cell r="G159">
            <v>97</v>
          </cell>
          <cell r="H159">
            <v>16413</v>
          </cell>
          <cell r="I159">
            <v>0</v>
          </cell>
          <cell r="J159">
            <v>4</v>
          </cell>
          <cell r="K159">
            <v>101</v>
          </cell>
          <cell r="L159">
            <v>2270</v>
          </cell>
          <cell r="M159">
            <v>413</v>
          </cell>
          <cell r="N159">
            <v>1475</v>
          </cell>
          <cell r="O159">
            <v>5</v>
          </cell>
          <cell r="P159">
            <v>1</v>
          </cell>
          <cell r="Q159">
            <v>3</v>
          </cell>
          <cell r="R159">
            <v>4</v>
          </cell>
          <cell r="S159">
            <v>35</v>
          </cell>
          <cell r="T159">
            <v>7</v>
          </cell>
          <cell r="U159">
            <v>4</v>
          </cell>
          <cell r="V159">
            <v>1</v>
          </cell>
          <cell r="W159">
            <v>0</v>
          </cell>
          <cell r="X159">
            <v>0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L159">
            <v>21096</v>
          </cell>
        </row>
        <row r="160">
          <cell r="AL160">
            <v>93173</v>
          </cell>
        </row>
        <row r="161">
          <cell r="AL161">
            <v>171257</v>
          </cell>
        </row>
        <row r="162">
          <cell r="AL162">
            <v>388216</v>
          </cell>
        </row>
        <row r="174"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M174">
            <v>3</v>
          </cell>
          <cell r="N174">
            <v>0</v>
          </cell>
          <cell r="Q174">
            <v>20</v>
          </cell>
          <cell r="R174">
            <v>0</v>
          </cell>
          <cell r="U174">
            <v>11</v>
          </cell>
          <cell r="V174">
            <v>0</v>
          </cell>
          <cell r="Y174">
            <v>0</v>
          </cell>
          <cell r="Z174">
            <v>0</v>
          </cell>
          <cell r="AF174">
            <v>34</v>
          </cell>
        </row>
        <row r="175">
          <cell r="E175">
            <v>0</v>
          </cell>
          <cell r="F175">
            <v>0</v>
          </cell>
          <cell r="I175">
            <v>0</v>
          </cell>
          <cell r="J175">
            <v>0</v>
          </cell>
          <cell r="M175">
            <v>2</v>
          </cell>
          <cell r="N175">
            <v>0</v>
          </cell>
          <cell r="Q175">
            <v>29</v>
          </cell>
          <cell r="R175">
            <v>0</v>
          </cell>
          <cell r="U175">
            <v>5</v>
          </cell>
          <cell r="V175">
            <v>0</v>
          </cell>
          <cell r="Y175">
            <v>0</v>
          </cell>
          <cell r="Z175">
            <v>0</v>
          </cell>
          <cell r="AF175">
            <v>36</v>
          </cell>
        </row>
        <row r="176">
          <cell r="E176">
            <v>5</v>
          </cell>
          <cell r="F176">
            <v>0</v>
          </cell>
          <cell r="I176">
            <v>5</v>
          </cell>
          <cell r="J176">
            <v>0</v>
          </cell>
          <cell r="M176">
            <v>21</v>
          </cell>
          <cell r="N176">
            <v>0</v>
          </cell>
          <cell r="Q176">
            <v>23</v>
          </cell>
          <cell r="R176">
            <v>0</v>
          </cell>
          <cell r="U176">
            <v>0</v>
          </cell>
          <cell r="V176">
            <v>0</v>
          </cell>
          <cell r="Y176">
            <v>0</v>
          </cell>
          <cell r="Z176">
            <v>0</v>
          </cell>
          <cell r="AF176">
            <v>54</v>
          </cell>
        </row>
        <row r="177">
          <cell r="AF177">
            <v>124</v>
          </cell>
        </row>
        <row r="178">
          <cell r="E178">
            <v>0</v>
          </cell>
          <cell r="F178">
            <v>0</v>
          </cell>
          <cell r="I178">
            <v>1</v>
          </cell>
          <cell r="J178">
            <v>0</v>
          </cell>
          <cell r="M178">
            <v>9</v>
          </cell>
          <cell r="N178">
            <v>0</v>
          </cell>
          <cell r="Q178">
            <v>62</v>
          </cell>
          <cell r="R178">
            <v>0</v>
          </cell>
          <cell r="U178">
            <v>14</v>
          </cell>
          <cell r="V178">
            <v>0</v>
          </cell>
          <cell r="Y178">
            <v>0</v>
          </cell>
          <cell r="Z178">
            <v>0</v>
          </cell>
          <cell r="AF178">
            <v>86</v>
          </cell>
        </row>
        <row r="179">
          <cell r="E179">
            <v>0</v>
          </cell>
          <cell r="F179">
            <v>0</v>
          </cell>
          <cell r="I179">
            <v>1</v>
          </cell>
          <cell r="J179">
            <v>0</v>
          </cell>
          <cell r="M179">
            <v>8</v>
          </cell>
          <cell r="N179">
            <v>0</v>
          </cell>
          <cell r="Q179">
            <v>32</v>
          </cell>
          <cell r="R179">
            <v>0</v>
          </cell>
          <cell r="U179">
            <v>7</v>
          </cell>
          <cell r="V179">
            <v>0</v>
          </cell>
          <cell r="Y179">
            <v>0</v>
          </cell>
          <cell r="Z179">
            <v>0</v>
          </cell>
          <cell r="AF179">
            <v>48</v>
          </cell>
        </row>
        <row r="180">
          <cell r="E180">
            <v>0</v>
          </cell>
          <cell r="F180">
            <v>0</v>
          </cell>
          <cell r="I180">
            <v>1</v>
          </cell>
          <cell r="J180">
            <v>0</v>
          </cell>
          <cell r="M180">
            <v>12</v>
          </cell>
          <cell r="N180">
            <v>0</v>
          </cell>
          <cell r="Q180">
            <v>57</v>
          </cell>
          <cell r="R180">
            <v>0</v>
          </cell>
          <cell r="U180">
            <v>3</v>
          </cell>
          <cell r="V180">
            <v>0</v>
          </cell>
          <cell r="Y180">
            <v>0</v>
          </cell>
          <cell r="Z180">
            <v>0</v>
          </cell>
          <cell r="AF180">
            <v>73</v>
          </cell>
        </row>
        <row r="181">
          <cell r="AF181">
            <v>207</v>
          </cell>
        </row>
        <row r="182">
          <cell r="AF182">
            <v>331</v>
          </cell>
        </row>
        <row r="183">
          <cell r="E183">
            <v>0</v>
          </cell>
          <cell r="F183">
            <v>0</v>
          </cell>
          <cell r="I183">
            <v>1</v>
          </cell>
          <cell r="J183">
            <v>0</v>
          </cell>
          <cell r="M183">
            <v>7</v>
          </cell>
          <cell r="N183">
            <v>0</v>
          </cell>
          <cell r="Q183">
            <v>38</v>
          </cell>
          <cell r="R183">
            <v>0</v>
          </cell>
          <cell r="U183">
            <v>5</v>
          </cell>
          <cell r="V183">
            <v>0</v>
          </cell>
          <cell r="Y183">
            <v>0</v>
          </cell>
          <cell r="Z183">
            <v>0</v>
          </cell>
          <cell r="AF183">
            <v>51</v>
          </cell>
        </row>
        <row r="184">
          <cell r="E184">
            <v>0</v>
          </cell>
          <cell r="F184">
            <v>0</v>
          </cell>
          <cell r="I184">
            <v>2</v>
          </cell>
          <cell r="J184">
            <v>0</v>
          </cell>
          <cell r="M184">
            <v>17</v>
          </cell>
          <cell r="N184">
            <v>0</v>
          </cell>
          <cell r="Q184">
            <v>39</v>
          </cell>
          <cell r="R184">
            <v>0</v>
          </cell>
          <cell r="U184">
            <v>0</v>
          </cell>
          <cell r="V184">
            <v>0</v>
          </cell>
          <cell r="Y184">
            <v>0</v>
          </cell>
          <cell r="Z184">
            <v>0</v>
          </cell>
          <cell r="AF184">
            <v>58</v>
          </cell>
        </row>
        <row r="185">
          <cell r="E185">
            <v>0</v>
          </cell>
          <cell r="F185">
            <v>0</v>
          </cell>
          <cell r="I185">
            <v>0</v>
          </cell>
          <cell r="J185">
            <v>0</v>
          </cell>
          <cell r="M185">
            <v>27</v>
          </cell>
          <cell r="N185">
            <v>0</v>
          </cell>
          <cell r="Q185">
            <v>44</v>
          </cell>
          <cell r="R185">
            <v>0</v>
          </cell>
          <cell r="U185">
            <v>6</v>
          </cell>
          <cell r="V185">
            <v>0</v>
          </cell>
          <cell r="Y185">
            <v>0</v>
          </cell>
          <cell r="Z185">
            <v>0</v>
          </cell>
          <cell r="AF185">
            <v>77</v>
          </cell>
        </row>
        <row r="186">
          <cell r="E186">
            <v>0</v>
          </cell>
          <cell r="F186">
            <v>0</v>
          </cell>
          <cell r="I186">
            <v>1</v>
          </cell>
          <cell r="J186">
            <v>0</v>
          </cell>
          <cell r="M186">
            <v>0</v>
          </cell>
          <cell r="N186">
            <v>0</v>
          </cell>
          <cell r="Q186">
            <v>9</v>
          </cell>
          <cell r="R186">
            <v>0</v>
          </cell>
          <cell r="U186">
            <v>7</v>
          </cell>
          <cell r="V186">
            <v>0</v>
          </cell>
          <cell r="Y186">
            <v>1</v>
          </cell>
          <cell r="Z186">
            <v>0</v>
          </cell>
          <cell r="AF186">
            <v>18</v>
          </cell>
        </row>
        <row r="187">
          <cell r="AF187">
            <v>204</v>
          </cell>
        </row>
        <row r="188">
          <cell r="E188">
            <v>0</v>
          </cell>
          <cell r="F188">
            <v>0</v>
          </cell>
          <cell r="I188">
            <v>1</v>
          </cell>
          <cell r="J188">
            <v>0</v>
          </cell>
          <cell r="M188">
            <v>14</v>
          </cell>
          <cell r="N188">
            <v>0</v>
          </cell>
          <cell r="Q188">
            <v>47</v>
          </cell>
          <cell r="R188">
            <v>0</v>
          </cell>
          <cell r="U188">
            <v>1</v>
          </cell>
          <cell r="V188">
            <v>0</v>
          </cell>
          <cell r="Y188">
            <v>0</v>
          </cell>
          <cell r="Z188">
            <v>0</v>
          </cell>
          <cell r="AF188">
            <v>63</v>
          </cell>
        </row>
        <row r="189">
          <cell r="E189">
            <v>0</v>
          </cell>
          <cell r="F189">
            <v>0</v>
          </cell>
          <cell r="I189">
            <v>0</v>
          </cell>
          <cell r="J189">
            <v>0</v>
          </cell>
          <cell r="M189">
            <v>2</v>
          </cell>
          <cell r="N189">
            <v>0</v>
          </cell>
          <cell r="Q189">
            <v>17</v>
          </cell>
          <cell r="R189">
            <v>0</v>
          </cell>
          <cell r="U189">
            <v>7</v>
          </cell>
          <cell r="V189">
            <v>0</v>
          </cell>
          <cell r="Y189">
            <v>0</v>
          </cell>
          <cell r="Z189">
            <v>0</v>
          </cell>
          <cell r="AF189">
            <v>26</v>
          </cell>
        </row>
        <row r="190">
          <cell r="E190">
            <v>3</v>
          </cell>
          <cell r="F190">
            <v>0</v>
          </cell>
          <cell r="I190">
            <v>3</v>
          </cell>
          <cell r="J190">
            <v>0</v>
          </cell>
          <cell r="M190">
            <v>18</v>
          </cell>
          <cell r="N190">
            <v>0</v>
          </cell>
          <cell r="Q190">
            <v>51</v>
          </cell>
          <cell r="R190">
            <v>0</v>
          </cell>
          <cell r="U190">
            <v>3</v>
          </cell>
          <cell r="V190">
            <v>0</v>
          </cell>
          <cell r="Y190">
            <v>0</v>
          </cell>
          <cell r="Z190">
            <v>0</v>
          </cell>
          <cell r="AF190">
            <v>78</v>
          </cell>
        </row>
        <row r="191">
          <cell r="E191">
            <v>1</v>
          </cell>
          <cell r="F191">
            <v>0</v>
          </cell>
          <cell r="I191">
            <v>1</v>
          </cell>
          <cell r="J191">
            <v>0</v>
          </cell>
          <cell r="M191">
            <v>21</v>
          </cell>
          <cell r="N191">
            <v>0</v>
          </cell>
          <cell r="Q191">
            <v>22</v>
          </cell>
          <cell r="R191">
            <v>0</v>
          </cell>
          <cell r="U191">
            <v>4</v>
          </cell>
          <cell r="V191">
            <v>0</v>
          </cell>
          <cell r="Y191">
            <v>0</v>
          </cell>
          <cell r="Z191">
            <v>0</v>
          </cell>
          <cell r="AF191">
            <v>49</v>
          </cell>
        </row>
        <row r="192">
          <cell r="AF192">
            <v>216</v>
          </cell>
        </row>
        <row r="193">
          <cell r="AF193">
            <v>420</v>
          </cell>
        </row>
        <row r="194">
          <cell r="E194">
            <v>13</v>
          </cell>
          <cell r="F194">
            <v>126</v>
          </cell>
          <cell r="I194">
            <v>7</v>
          </cell>
          <cell r="J194">
            <v>155</v>
          </cell>
          <cell r="M194">
            <v>16</v>
          </cell>
          <cell r="N194">
            <v>113</v>
          </cell>
          <cell r="Q194">
            <v>8</v>
          </cell>
          <cell r="R194">
            <v>4</v>
          </cell>
          <cell r="U194">
            <v>0</v>
          </cell>
          <cell r="V194">
            <v>0</v>
          </cell>
          <cell r="Y194">
            <v>0</v>
          </cell>
          <cell r="Z194">
            <v>0</v>
          </cell>
          <cell r="AF194">
            <v>442</v>
          </cell>
        </row>
        <row r="195">
          <cell r="E195">
            <v>10</v>
          </cell>
          <cell r="F195">
            <v>109</v>
          </cell>
          <cell r="I195">
            <v>55</v>
          </cell>
          <cell r="J195">
            <v>198</v>
          </cell>
          <cell r="M195">
            <v>53</v>
          </cell>
          <cell r="N195">
            <v>126</v>
          </cell>
          <cell r="Q195">
            <v>4</v>
          </cell>
          <cell r="R195">
            <v>8</v>
          </cell>
          <cell r="U195">
            <v>0</v>
          </cell>
          <cell r="V195">
            <v>0</v>
          </cell>
          <cell r="Y195">
            <v>0</v>
          </cell>
          <cell r="Z195">
            <v>0</v>
          </cell>
          <cell r="AF195">
            <v>563</v>
          </cell>
        </row>
        <row r="196">
          <cell r="AF196">
            <v>1005</v>
          </cell>
        </row>
        <row r="197">
          <cell r="E197">
            <v>7</v>
          </cell>
          <cell r="F197">
            <v>147</v>
          </cell>
          <cell r="I197">
            <v>20</v>
          </cell>
          <cell r="J197">
            <v>20</v>
          </cell>
          <cell r="M197">
            <v>22</v>
          </cell>
          <cell r="N197">
            <v>9</v>
          </cell>
          <cell r="Q197">
            <v>2</v>
          </cell>
          <cell r="R197">
            <v>0</v>
          </cell>
          <cell r="U197">
            <v>0</v>
          </cell>
          <cell r="V197">
            <v>0</v>
          </cell>
          <cell r="Y197">
            <v>0</v>
          </cell>
          <cell r="Z197">
            <v>0</v>
          </cell>
          <cell r="AF197">
            <v>227</v>
          </cell>
        </row>
        <row r="198">
          <cell r="E198">
            <v>14</v>
          </cell>
          <cell r="F198">
            <v>106</v>
          </cell>
          <cell r="I198">
            <v>16</v>
          </cell>
          <cell r="J198">
            <v>56</v>
          </cell>
          <cell r="M198">
            <v>9</v>
          </cell>
          <cell r="N198">
            <v>72</v>
          </cell>
          <cell r="Q198">
            <v>0</v>
          </cell>
          <cell r="R198">
            <v>5</v>
          </cell>
          <cell r="U198">
            <v>0</v>
          </cell>
          <cell r="V198">
            <v>0</v>
          </cell>
          <cell r="Y198">
            <v>0</v>
          </cell>
          <cell r="Z198">
            <v>0</v>
          </cell>
          <cell r="AF198">
            <v>278</v>
          </cell>
        </row>
        <row r="199">
          <cell r="E199">
            <v>0</v>
          </cell>
          <cell r="F199">
            <v>149</v>
          </cell>
          <cell r="I199">
            <v>0</v>
          </cell>
          <cell r="J199">
            <v>58</v>
          </cell>
          <cell r="M199">
            <v>5</v>
          </cell>
          <cell r="N199">
            <v>29</v>
          </cell>
          <cell r="Q199">
            <v>2</v>
          </cell>
          <cell r="R199">
            <v>1</v>
          </cell>
          <cell r="U199">
            <v>0</v>
          </cell>
          <cell r="V199">
            <v>0</v>
          </cell>
          <cell r="Y199">
            <v>0</v>
          </cell>
          <cell r="Z199">
            <v>0</v>
          </cell>
          <cell r="AF199">
            <v>244</v>
          </cell>
        </row>
        <row r="200">
          <cell r="E200">
            <v>11</v>
          </cell>
          <cell r="F200">
            <v>46</v>
          </cell>
          <cell r="I200">
            <v>25</v>
          </cell>
          <cell r="J200">
            <v>65</v>
          </cell>
          <cell r="M200">
            <v>28</v>
          </cell>
          <cell r="N200">
            <v>88</v>
          </cell>
          <cell r="Q200">
            <v>6</v>
          </cell>
          <cell r="R200">
            <v>16</v>
          </cell>
          <cell r="U200">
            <v>0</v>
          </cell>
          <cell r="V200">
            <v>0</v>
          </cell>
          <cell r="Y200">
            <v>0</v>
          </cell>
          <cell r="Z200">
            <v>0</v>
          </cell>
          <cell r="AF200">
            <v>285</v>
          </cell>
        </row>
        <row r="201">
          <cell r="AF201">
            <v>1034</v>
          </cell>
        </row>
        <row r="202">
          <cell r="E202">
            <v>3</v>
          </cell>
          <cell r="F202">
            <v>89</v>
          </cell>
          <cell r="I202">
            <v>10</v>
          </cell>
          <cell r="J202">
            <v>143</v>
          </cell>
          <cell r="M202">
            <v>5</v>
          </cell>
          <cell r="N202">
            <v>90</v>
          </cell>
          <cell r="Q202">
            <v>3</v>
          </cell>
          <cell r="R202">
            <v>3</v>
          </cell>
          <cell r="U202">
            <v>0</v>
          </cell>
          <cell r="V202">
            <v>0</v>
          </cell>
          <cell r="Y202">
            <v>0</v>
          </cell>
          <cell r="Z202">
            <v>0</v>
          </cell>
          <cell r="AF202">
            <v>346</v>
          </cell>
        </row>
        <row r="203">
          <cell r="E203">
            <v>1</v>
          </cell>
          <cell r="F203">
            <v>154</v>
          </cell>
          <cell r="I203">
            <v>10</v>
          </cell>
          <cell r="J203">
            <v>198</v>
          </cell>
          <cell r="M203">
            <v>15</v>
          </cell>
          <cell r="N203">
            <v>137</v>
          </cell>
          <cell r="Q203">
            <v>5</v>
          </cell>
          <cell r="R203">
            <v>2</v>
          </cell>
          <cell r="U203">
            <v>0</v>
          </cell>
          <cell r="V203">
            <v>0</v>
          </cell>
          <cell r="Y203">
            <v>0</v>
          </cell>
          <cell r="Z203">
            <v>0</v>
          </cell>
          <cell r="AF203">
            <v>522</v>
          </cell>
        </row>
        <row r="204">
          <cell r="E204">
            <v>0</v>
          </cell>
          <cell r="F204">
            <v>236</v>
          </cell>
          <cell r="I204">
            <v>0</v>
          </cell>
          <cell r="J204">
            <v>324</v>
          </cell>
          <cell r="M204">
            <v>2</v>
          </cell>
          <cell r="N204">
            <v>207</v>
          </cell>
          <cell r="Q204">
            <v>2</v>
          </cell>
          <cell r="R204">
            <v>5</v>
          </cell>
          <cell r="U204">
            <v>0</v>
          </cell>
          <cell r="V204">
            <v>0</v>
          </cell>
          <cell r="Y204">
            <v>0</v>
          </cell>
          <cell r="Z204">
            <v>0</v>
          </cell>
          <cell r="AF204">
            <v>776</v>
          </cell>
        </row>
        <row r="205">
          <cell r="E205">
            <v>1</v>
          </cell>
          <cell r="F205">
            <v>146</v>
          </cell>
          <cell r="I205">
            <v>4</v>
          </cell>
          <cell r="J205">
            <v>187</v>
          </cell>
          <cell r="M205">
            <v>16</v>
          </cell>
          <cell r="N205">
            <v>99</v>
          </cell>
          <cell r="Q205">
            <v>0</v>
          </cell>
          <cell r="R205">
            <v>2</v>
          </cell>
          <cell r="U205">
            <v>0</v>
          </cell>
          <cell r="V205">
            <v>0</v>
          </cell>
          <cell r="Y205">
            <v>0</v>
          </cell>
          <cell r="Z205">
            <v>0</v>
          </cell>
          <cell r="AF205">
            <v>455</v>
          </cell>
        </row>
        <row r="206">
          <cell r="AF206">
            <v>2099</v>
          </cell>
        </row>
        <row r="207">
          <cell r="AF207">
            <v>4138</v>
          </cell>
        </row>
        <row r="208">
          <cell r="E208">
            <v>3</v>
          </cell>
          <cell r="F208">
            <v>295</v>
          </cell>
          <cell r="I208">
            <v>17</v>
          </cell>
          <cell r="J208">
            <v>195</v>
          </cell>
          <cell r="M208">
            <v>20</v>
          </cell>
          <cell r="N208">
            <v>223</v>
          </cell>
          <cell r="Q208">
            <v>5</v>
          </cell>
          <cell r="R208">
            <v>5</v>
          </cell>
          <cell r="U208">
            <v>1</v>
          </cell>
          <cell r="V208">
            <v>1</v>
          </cell>
          <cell r="Y208">
            <v>0</v>
          </cell>
          <cell r="Z208">
            <v>0</v>
          </cell>
          <cell r="AF208">
            <v>765</v>
          </cell>
        </row>
        <row r="209">
          <cell r="E209">
            <v>1</v>
          </cell>
          <cell r="F209">
            <v>168</v>
          </cell>
          <cell r="I209">
            <v>0</v>
          </cell>
          <cell r="J209">
            <v>54</v>
          </cell>
          <cell r="M209">
            <v>1</v>
          </cell>
          <cell r="N209">
            <v>65</v>
          </cell>
          <cell r="Q209">
            <v>0</v>
          </cell>
          <cell r="R209">
            <v>0</v>
          </cell>
          <cell r="U209">
            <v>0</v>
          </cell>
          <cell r="V209">
            <v>0</v>
          </cell>
          <cell r="Y209">
            <v>0</v>
          </cell>
          <cell r="Z209">
            <v>0</v>
          </cell>
          <cell r="AF209">
            <v>289</v>
          </cell>
        </row>
        <row r="210">
          <cell r="E210">
            <v>0</v>
          </cell>
          <cell r="F210">
            <v>356</v>
          </cell>
          <cell r="I210">
            <v>0</v>
          </cell>
          <cell r="J210">
            <v>470</v>
          </cell>
          <cell r="M210">
            <v>0</v>
          </cell>
          <cell r="N210">
            <v>281</v>
          </cell>
          <cell r="Q210">
            <v>0</v>
          </cell>
          <cell r="R210">
            <v>2</v>
          </cell>
          <cell r="U210">
            <v>0</v>
          </cell>
          <cell r="V210">
            <v>0</v>
          </cell>
          <cell r="Y210">
            <v>0</v>
          </cell>
          <cell r="Z210">
            <v>0</v>
          </cell>
          <cell r="AF210">
            <v>1109</v>
          </cell>
        </row>
        <row r="211">
          <cell r="E211">
            <v>0</v>
          </cell>
          <cell r="F211">
            <v>408</v>
          </cell>
          <cell r="I211">
            <v>0</v>
          </cell>
          <cell r="J211">
            <v>338</v>
          </cell>
          <cell r="M211">
            <v>0</v>
          </cell>
          <cell r="N211">
            <v>270</v>
          </cell>
          <cell r="Q211">
            <v>0</v>
          </cell>
          <cell r="R211">
            <v>1</v>
          </cell>
          <cell r="U211">
            <v>0</v>
          </cell>
          <cell r="V211">
            <v>0</v>
          </cell>
          <cell r="Y211">
            <v>0</v>
          </cell>
          <cell r="Z211">
            <v>0</v>
          </cell>
          <cell r="AF211">
            <v>1017</v>
          </cell>
        </row>
        <row r="212">
          <cell r="AF212">
            <v>3180</v>
          </cell>
        </row>
        <row r="213">
          <cell r="E213">
            <v>0</v>
          </cell>
          <cell r="F213">
            <v>277</v>
          </cell>
          <cell r="I213">
            <v>0</v>
          </cell>
          <cell r="J213">
            <v>184</v>
          </cell>
          <cell r="M213">
            <v>17</v>
          </cell>
          <cell r="N213">
            <v>151</v>
          </cell>
          <cell r="Q213">
            <v>6</v>
          </cell>
          <cell r="R213">
            <v>0</v>
          </cell>
          <cell r="U213">
            <v>0</v>
          </cell>
          <cell r="V213">
            <v>0</v>
          </cell>
          <cell r="Y213">
            <v>0</v>
          </cell>
          <cell r="Z213">
            <v>0</v>
          </cell>
          <cell r="AF213">
            <v>635</v>
          </cell>
        </row>
        <row r="214">
          <cell r="E214">
            <v>28</v>
          </cell>
          <cell r="F214">
            <v>291</v>
          </cell>
          <cell r="I214">
            <v>16</v>
          </cell>
          <cell r="J214">
            <v>227</v>
          </cell>
          <cell r="M214">
            <v>20</v>
          </cell>
          <cell r="N214">
            <v>177</v>
          </cell>
          <cell r="Q214">
            <v>0</v>
          </cell>
          <cell r="R214">
            <v>0</v>
          </cell>
          <cell r="U214">
            <v>0</v>
          </cell>
          <cell r="V214">
            <v>0</v>
          </cell>
          <cell r="Y214">
            <v>0</v>
          </cell>
          <cell r="Z214">
            <v>0</v>
          </cell>
          <cell r="AF214">
            <v>759</v>
          </cell>
        </row>
        <row r="215">
          <cell r="E215">
            <v>0</v>
          </cell>
          <cell r="F215">
            <v>388</v>
          </cell>
          <cell r="I215">
            <v>0</v>
          </cell>
          <cell r="J215">
            <v>276</v>
          </cell>
          <cell r="M215">
            <v>4</v>
          </cell>
          <cell r="N215">
            <v>208</v>
          </cell>
          <cell r="Q215">
            <v>2</v>
          </cell>
          <cell r="R215">
            <v>0</v>
          </cell>
          <cell r="U215">
            <v>0</v>
          </cell>
          <cell r="V215">
            <v>0</v>
          </cell>
          <cell r="Y215">
            <v>0</v>
          </cell>
          <cell r="Z215">
            <v>0</v>
          </cell>
          <cell r="AF215">
            <v>878</v>
          </cell>
        </row>
        <row r="216">
          <cell r="E216">
            <v>4</v>
          </cell>
          <cell r="F216">
            <v>455</v>
          </cell>
          <cell r="I216">
            <v>8</v>
          </cell>
          <cell r="J216">
            <v>256</v>
          </cell>
          <cell r="M216">
            <v>12</v>
          </cell>
          <cell r="N216">
            <v>159</v>
          </cell>
          <cell r="Q216">
            <v>5</v>
          </cell>
          <cell r="R216">
            <v>0</v>
          </cell>
          <cell r="U216">
            <v>0</v>
          </cell>
          <cell r="V216">
            <v>0</v>
          </cell>
          <cell r="Y216">
            <v>0</v>
          </cell>
          <cell r="Z216">
            <v>0</v>
          </cell>
          <cell r="AF216">
            <v>899</v>
          </cell>
        </row>
        <row r="217">
          <cell r="AF217">
            <v>3171</v>
          </cell>
        </row>
        <row r="218">
          <cell r="AF218">
            <v>6351</v>
          </cell>
        </row>
        <row r="219">
          <cell r="AF219">
            <v>11240</v>
          </cell>
        </row>
      </sheetData>
      <sheetData sheetId="4">
        <row r="6">
          <cell r="I6">
            <v>34</v>
          </cell>
          <cell r="M6">
            <v>34</v>
          </cell>
        </row>
        <row r="7">
          <cell r="I7">
            <v>36</v>
          </cell>
          <cell r="M7">
            <v>43</v>
          </cell>
        </row>
        <row r="8">
          <cell r="I8">
            <v>54</v>
          </cell>
          <cell r="M8">
            <v>54</v>
          </cell>
        </row>
        <row r="9">
          <cell r="I9">
            <v>86</v>
          </cell>
          <cell r="M9">
            <v>27</v>
          </cell>
        </row>
        <row r="10">
          <cell r="I10">
            <v>48</v>
          </cell>
          <cell r="M10">
            <v>27</v>
          </cell>
        </row>
        <row r="11">
          <cell r="I11">
            <v>73</v>
          </cell>
          <cell r="M11">
            <v>22</v>
          </cell>
        </row>
        <row r="12">
          <cell r="I12">
            <v>51</v>
          </cell>
          <cell r="M12">
            <v>45</v>
          </cell>
        </row>
        <row r="13">
          <cell r="I13">
            <v>58</v>
          </cell>
          <cell r="M13">
            <v>26</v>
          </cell>
        </row>
        <row r="14">
          <cell r="I14">
            <v>77</v>
          </cell>
          <cell r="M14">
            <v>31</v>
          </cell>
        </row>
        <row r="15">
          <cell r="I15">
            <v>18</v>
          </cell>
          <cell r="M15">
            <v>0</v>
          </cell>
        </row>
        <row r="16">
          <cell r="I16">
            <v>63</v>
          </cell>
          <cell r="M16">
            <v>62</v>
          </cell>
        </row>
        <row r="17">
          <cell r="I17">
            <v>26</v>
          </cell>
          <cell r="M17">
            <v>23</v>
          </cell>
        </row>
        <row r="18">
          <cell r="I18">
            <v>78</v>
          </cell>
          <cell r="M18">
            <v>50</v>
          </cell>
        </row>
        <row r="19">
          <cell r="I19">
            <v>49</v>
          </cell>
          <cell r="M19">
            <v>41</v>
          </cell>
        </row>
        <row r="20">
          <cell r="I20">
            <v>285</v>
          </cell>
          <cell r="M20">
            <v>273</v>
          </cell>
        </row>
        <row r="21">
          <cell r="I21">
            <v>1036</v>
          </cell>
          <cell r="M21">
            <v>758</v>
          </cell>
        </row>
        <row r="22">
          <cell r="I22">
            <v>442</v>
          </cell>
          <cell r="M22">
            <v>347</v>
          </cell>
        </row>
        <row r="23">
          <cell r="I23">
            <v>563</v>
          </cell>
          <cell r="M23">
            <v>527</v>
          </cell>
        </row>
        <row r="24">
          <cell r="I24">
            <v>1005</v>
          </cell>
          <cell r="M24">
            <v>874</v>
          </cell>
        </row>
        <row r="25">
          <cell r="I25">
            <v>227</v>
          </cell>
          <cell r="M25">
            <v>194</v>
          </cell>
        </row>
        <row r="26">
          <cell r="I26">
            <v>278</v>
          </cell>
          <cell r="M26">
            <v>203</v>
          </cell>
        </row>
        <row r="27">
          <cell r="I27">
            <v>244</v>
          </cell>
          <cell r="M27">
            <v>207</v>
          </cell>
        </row>
        <row r="28">
          <cell r="I28">
            <v>749</v>
          </cell>
          <cell r="M28">
            <v>604</v>
          </cell>
        </row>
        <row r="29">
          <cell r="I29">
            <v>346</v>
          </cell>
          <cell r="M29">
            <v>301</v>
          </cell>
        </row>
        <row r="30">
          <cell r="I30">
            <v>522</v>
          </cell>
          <cell r="M30">
            <v>476</v>
          </cell>
        </row>
        <row r="31">
          <cell r="I31">
            <v>868</v>
          </cell>
          <cell r="M31">
            <v>777</v>
          </cell>
        </row>
        <row r="32">
          <cell r="I32">
            <v>455</v>
          </cell>
          <cell r="M32">
            <v>383</v>
          </cell>
        </row>
        <row r="33">
          <cell r="I33">
            <v>776</v>
          </cell>
          <cell r="M33">
            <v>772</v>
          </cell>
        </row>
        <row r="34">
          <cell r="I34">
            <v>1231</v>
          </cell>
          <cell r="M34">
            <v>1155</v>
          </cell>
        </row>
        <row r="35">
          <cell r="I35">
            <v>765</v>
          </cell>
          <cell r="M35">
            <v>648</v>
          </cell>
        </row>
        <row r="36">
          <cell r="I36">
            <v>289</v>
          </cell>
          <cell r="M36">
            <v>382</v>
          </cell>
        </row>
        <row r="37">
          <cell r="I37">
            <v>1109</v>
          </cell>
          <cell r="M37">
            <v>1097</v>
          </cell>
        </row>
        <row r="38">
          <cell r="I38">
            <v>1017</v>
          </cell>
          <cell r="M38">
            <v>1809</v>
          </cell>
        </row>
        <row r="39">
          <cell r="I39">
            <v>3180</v>
          </cell>
          <cell r="M39">
            <v>3936</v>
          </cell>
        </row>
        <row r="40">
          <cell r="I40">
            <v>635</v>
          </cell>
          <cell r="M40">
            <v>615</v>
          </cell>
        </row>
        <row r="41">
          <cell r="I41">
            <v>759</v>
          </cell>
          <cell r="M41">
            <v>880</v>
          </cell>
        </row>
        <row r="42">
          <cell r="I42">
            <v>1394</v>
          </cell>
          <cell r="M42">
            <v>1495</v>
          </cell>
        </row>
        <row r="43">
          <cell r="I43">
            <v>878</v>
          </cell>
          <cell r="M43">
            <v>948</v>
          </cell>
        </row>
        <row r="44">
          <cell r="I44">
            <v>899</v>
          </cell>
          <cell r="M44">
            <v>933</v>
          </cell>
        </row>
        <row r="45">
          <cell r="I45">
            <v>1777</v>
          </cell>
          <cell r="M45">
            <v>1881</v>
          </cell>
        </row>
        <row r="46">
          <cell r="I46">
            <v>11240</v>
          </cell>
          <cell r="M46">
            <v>11480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ug-19 distric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3"/>
  <sheetViews>
    <sheetView view="pageBreakPreview" zoomScale="25" zoomScaleNormal="21" zoomScaleSheetLayoutView="25" zoomScalePageLayoutView="32" workbookViewId="0" topLeftCell="A163">
      <selection activeCell="B197" sqref="B197"/>
    </sheetView>
  </sheetViews>
  <sheetFormatPr defaultColWidth="9.140625" defaultRowHeight="12.75"/>
  <cols>
    <col min="1" max="1" width="25.140625" style="329" customWidth="1"/>
    <col min="2" max="2" width="65.7109375" style="329" customWidth="1"/>
    <col min="3" max="32" width="25.7109375" style="277" customWidth="1"/>
    <col min="33" max="34" width="29.28125" style="273" customWidth="1"/>
    <col min="35" max="35" width="25.8515625" style="273" customWidth="1"/>
    <col min="36" max="36" width="25.7109375" style="273" customWidth="1"/>
    <col min="37" max="37" width="30.7109375" style="273" customWidth="1"/>
    <col min="38" max="38" width="29.7109375" style="273" customWidth="1"/>
    <col min="39" max="39" width="30.421875" style="277" bestFit="1" customWidth="1"/>
    <col min="40" max="40" width="30.421875" style="277" customWidth="1"/>
    <col min="41" max="41" width="64.140625" style="273" customWidth="1"/>
    <col min="42" max="42" width="24.00390625" style="277" customWidth="1"/>
    <col min="43" max="43" width="127.00390625" style="286" customWidth="1"/>
    <col min="44" max="44" width="9.140625" style="277" customWidth="1"/>
    <col min="45" max="45" width="42.421875" style="277" customWidth="1"/>
    <col min="46" max="16384" width="9.140625" style="277" customWidth="1"/>
  </cols>
  <sheetData>
    <row r="1" spans="1:43" s="275" customFormat="1" ht="78" customHeight="1">
      <c r="A1" s="599" t="s">
        <v>104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378"/>
      <c r="AH1" s="301"/>
      <c r="AI1" s="377"/>
      <c r="AJ1" s="377"/>
      <c r="AK1" s="377"/>
      <c r="AL1" s="377"/>
      <c r="AO1" s="377"/>
      <c r="AQ1" s="286"/>
    </row>
    <row r="2" spans="1:43" s="276" customFormat="1" ht="74.25" customHeight="1">
      <c r="A2" s="600" t="s">
        <v>224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221"/>
      <c r="AH2" s="301"/>
      <c r="AI2" s="273"/>
      <c r="AJ2" s="273"/>
      <c r="AK2" s="273"/>
      <c r="AL2" s="273"/>
      <c r="AO2" s="273"/>
      <c r="AQ2" s="286"/>
    </row>
    <row r="3" spans="1:40" ht="54.7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9"/>
      <c r="AB3" s="309"/>
      <c r="AG3" s="568" t="s">
        <v>145</v>
      </c>
      <c r="AH3" s="568"/>
      <c r="AI3" s="568"/>
      <c r="AJ3" s="568"/>
      <c r="AK3" s="568"/>
      <c r="AL3" s="567" t="s">
        <v>146</v>
      </c>
      <c r="AM3" s="567"/>
      <c r="AN3" s="567"/>
    </row>
    <row r="4" spans="1:45" s="290" customFormat="1" ht="54" customHeight="1">
      <c r="A4" s="571" t="s">
        <v>0</v>
      </c>
      <c r="B4" s="571" t="s">
        <v>1</v>
      </c>
      <c r="C4" s="568" t="s">
        <v>131</v>
      </c>
      <c r="D4" s="568"/>
      <c r="E4" s="568" t="s">
        <v>132</v>
      </c>
      <c r="F4" s="568"/>
      <c r="G4" s="568" t="s">
        <v>133</v>
      </c>
      <c r="H4" s="568"/>
      <c r="I4" s="568" t="s">
        <v>134</v>
      </c>
      <c r="J4" s="568"/>
      <c r="K4" s="568" t="s">
        <v>135</v>
      </c>
      <c r="L4" s="568"/>
      <c r="M4" s="568" t="s">
        <v>136</v>
      </c>
      <c r="N4" s="568"/>
      <c r="O4" s="568" t="s">
        <v>147</v>
      </c>
      <c r="P4" s="568"/>
      <c r="Q4" s="568" t="s">
        <v>138</v>
      </c>
      <c r="R4" s="568"/>
      <c r="S4" s="568" t="s">
        <v>139</v>
      </c>
      <c r="T4" s="568"/>
      <c r="U4" s="568" t="s">
        <v>140</v>
      </c>
      <c r="V4" s="568"/>
      <c r="W4" s="568" t="s">
        <v>141</v>
      </c>
      <c r="X4" s="568"/>
      <c r="Y4" s="568" t="s">
        <v>130</v>
      </c>
      <c r="Z4" s="568"/>
      <c r="AA4" s="568" t="s">
        <v>14</v>
      </c>
      <c r="AB4" s="568"/>
      <c r="AC4" s="568" t="s">
        <v>15</v>
      </c>
      <c r="AD4" s="568"/>
      <c r="AE4" s="573" t="s">
        <v>202</v>
      </c>
      <c r="AF4" s="574"/>
      <c r="AG4" s="571" t="s">
        <v>75</v>
      </c>
      <c r="AH4" s="571" t="s">
        <v>13</v>
      </c>
      <c r="AI4" s="571" t="s">
        <v>14</v>
      </c>
      <c r="AJ4" s="571" t="s">
        <v>15</v>
      </c>
      <c r="AK4" s="571" t="s">
        <v>44</v>
      </c>
      <c r="AL4" s="568" t="s">
        <v>16</v>
      </c>
      <c r="AM4" s="568"/>
      <c r="AN4" s="568" t="s">
        <v>17</v>
      </c>
      <c r="AS4" s="281"/>
    </row>
    <row r="5" spans="1:45" s="290" customFormat="1" ht="54" customHeight="1">
      <c r="A5" s="572"/>
      <c r="B5" s="572"/>
      <c r="C5" s="302" t="s">
        <v>18</v>
      </c>
      <c r="D5" s="302" t="s">
        <v>19</v>
      </c>
      <c r="E5" s="302" t="s">
        <v>18</v>
      </c>
      <c r="F5" s="302" t="s">
        <v>19</v>
      </c>
      <c r="G5" s="302" t="s">
        <v>18</v>
      </c>
      <c r="H5" s="302" t="s">
        <v>19</v>
      </c>
      <c r="I5" s="302" t="s">
        <v>18</v>
      </c>
      <c r="J5" s="302" t="s">
        <v>19</v>
      </c>
      <c r="K5" s="302" t="s">
        <v>18</v>
      </c>
      <c r="L5" s="302" t="s">
        <v>19</v>
      </c>
      <c r="M5" s="302" t="s">
        <v>18</v>
      </c>
      <c r="N5" s="302" t="s">
        <v>19</v>
      </c>
      <c r="O5" s="302" t="s">
        <v>18</v>
      </c>
      <c r="P5" s="302" t="s">
        <v>19</v>
      </c>
      <c r="Q5" s="302" t="s">
        <v>18</v>
      </c>
      <c r="R5" s="302" t="s">
        <v>19</v>
      </c>
      <c r="S5" s="302" t="s">
        <v>18</v>
      </c>
      <c r="T5" s="302" t="s">
        <v>19</v>
      </c>
      <c r="U5" s="302" t="s">
        <v>18</v>
      </c>
      <c r="V5" s="302" t="s">
        <v>19</v>
      </c>
      <c r="W5" s="302" t="s">
        <v>18</v>
      </c>
      <c r="X5" s="302" t="s">
        <v>19</v>
      </c>
      <c r="Y5" s="302" t="s">
        <v>18</v>
      </c>
      <c r="Z5" s="302" t="s">
        <v>19</v>
      </c>
      <c r="AA5" s="302" t="s">
        <v>18</v>
      </c>
      <c r="AB5" s="302" t="s">
        <v>19</v>
      </c>
      <c r="AC5" s="302" t="s">
        <v>18</v>
      </c>
      <c r="AD5" s="302" t="s">
        <v>19</v>
      </c>
      <c r="AE5" s="302" t="s">
        <v>18</v>
      </c>
      <c r="AF5" s="302" t="s">
        <v>19</v>
      </c>
      <c r="AG5" s="572"/>
      <c r="AH5" s="572"/>
      <c r="AI5" s="572"/>
      <c r="AJ5" s="572"/>
      <c r="AK5" s="572"/>
      <c r="AL5" s="376" t="s">
        <v>18</v>
      </c>
      <c r="AM5" s="376" t="s">
        <v>19</v>
      </c>
      <c r="AN5" s="568"/>
      <c r="AS5" s="281"/>
    </row>
    <row r="6" spans="1:45" ht="60.75" customHeight="1">
      <c r="A6" s="299">
        <v>1</v>
      </c>
      <c r="B6" s="299" t="s">
        <v>101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>
        <f>C6+E6+G6+I6+K6+M6+O6+Q6+S6+U6+W6+Y6+AA6+AE6+AG6+AH6+AI6+AJ6+AK6+AC6</f>
        <v>0</v>
      </c>
      <c r="AM6" s="300">
        <f>D6+F6+H6+J6+L6+N6+P6+R6+T6+V6+X6+Z6+AB6+AF6+AD6</f>
        <v>0</v>
      </c>
      <c r="AN6" s="300">
        <f>AL6+AM6</f>
        <v>0</v>
      </c>
      <c r="AP6" s="273"/>
      <c r="AQ6" s="273"/>
      <c r="AR6" s="273"/>
      <c r="AS6" s="286"/>
    </row>
    <row r="7" spans="1:45" ht="60.75" customHeight="1">
      <c r="A7" s="299">
        <v>2</v>
      </c>
      <c r="B7" s="299" t="s">
        <v>51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>
        <f aca="true" t="shared" si="0" ref="AL7:AL51">C7+E7+G7+I7+K7+M7+O7+Q7+S7+U7+W7+Y7+AA7+AE7+AG7+AH7+AI7+AJ7+AK7+AC7</f>
        <v>0</v>
      </c>
      <c r="AM7" s="300">
        <f aca="true" t="shared" si="1" ref="AM7:AM51">D7+F7+H7+J7+L7+N7+P7+R7+T7+V7+X7+Z7+AB7+AF7+AD7</f>
        <v>0</v>
      </c>
      <c r="AN7" s="300">
        <f aca="true" t="shared" si="2" ref="AN7:AN51">AL7+AM7</f>
        <v>0</v>
      </c>
      <c r="AP7" s="273"/>
      <c r="AQ7" s="273"/>
      <c r="AR7" s="273"/>
      <c r="AS7" s="286"/>
    </row>
    <row r="8" spans="1:45" ht="60.75" customHeight="1">
      <c r="A8" s="299">
        <v>3</v>
      </c>
      <c r="B8" s="299" t="s">
        <v>91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>
        <f t="shared" si="0"/>
        <v>0</v>
      </c>
      <c r="AM8" s="300">
        <f t="shared" si="1"/>
        <v>0</v>
      </c>
      <c r="AN8" s="300">
        <f t="shared" si="2"/>
        <v>0</v>
      </c>
      <c r="AP8" s="273"/>
      <c r="AQ8" s="273"/>
      <c r="AR8" s="273"/>
      <c r="AS8" s="286"/>
    </row>
    <row r="9" spans="1:45" s="278" customFormat="1" ht="60.75" customHeight="1">
      <c r="A9" s="594" t="s">
        <v>56</v>
      </c>
      <c r="B9" s="595"/>
      <c r="C9" s="303">
        <f>SUM(C6:C8)</f>
        <v>0</v>
      </c>
      <c r="D9" s="303">
        <f aca="true" t="shared" si="3" ref="D9:AK9">SUM(D6:D8)</f>
        <v>0</v>
      </c>
      <c r="E9" s="303">
        <f t="shared" si="3"/>
        <v>0</v>
      </c>
      <c r="F9" s="303">
        <f t="shared" si="3"/>
        <v>0</v>
      </c>
      <c r="G9" s="303">
        <f t="shared" si="3"/>
        <v>0</v>
      </c>
      <c r="H9" s="303">
        <f t="shared" si="3"/>
        <v>0</v>
      </c>
      <c r="I9" s="303">
        <f t="shared" si="3"/>
        <v>0</v>
      </c>
      <c r="J9" s="303">
        <f t="shared" si="3"/>
        <v>0</v>
      </c>
      <c r="K9" s="303">
        <f t="shared" si="3"/>
        <v>0</v>
      </c>
      <c r="L9" s="303">
        <f t="shared" si="3"/>
        <v>0</v>
      </c>
      <c r="M9" s="303">
        <f t="shared" si="3"/>
        <v>0</v>
      </c>
      <c r="N9" s="303">
        <f t="shared" si="3"/>
        <v>0</v>
      </c>
      <c r="O9" s="303">
        <f t="shared" si="3"/>
        <v>0</v>
      </c>
      <c r="P9" s="303">
        <f t="shared" si="3"/>
        <v>0</v>
      </c>
      <c r="Q9" s="303">
        <f t="shared" si="3"/>
        <v>0</v>
      </c>
      <c r="R9" s="303">
        <f t="shared" si="3"/>
        <v>0</v>
      </c>
      <c r="S9" s="303">
        <f t="shared" si="3"/>
        <v>0</v>
      </c>
      <c r="T9" s="303">
        <f t="shared" si="3"/>
        <v>0</v>
      </c>
      <c r="U9" s="303">
        <f t="shared" si="3"/>
        <v>0</v>
      </c>
      <c r="V9" s="303">
        <f t="shared" si="3"/>
        <v>0</v>
      </c>
      <c r="W9" s="303">
        <f t="shared" si="3"/>
        <v>0</v>
      </c>
      <c r="X9" s="303">
        <f t="shared" si="3"/>
        <v>0</v>
      </c>
      <c r="Y9" s="303">
        <f t="shared" si="3"/>
        <v>0</v>
      </c>
      <c r="Z9" s="303">
        <f t="shared" si="3"/>
        <v>0</v>
      </c>
      <c r="AA9" s="303">
        <f aca="true" t="shared" si="4" ref="AA9:AF9">SUM(AA6:AA8)</f>
        <v>0</v>
      </c>
      <c r="AB9" s="303">
        <f t="shared" si="4"/>
        <v>0</v>
      </c>
      <c r="AC9" s="303">
        <f t="shared" si="4"/>
        <v>0</v>
      </c>
      <c r="AD9" s="303">
        <f t="shared" si="4"/>
        <v>0</v>
      </c>
      <c r="AE9" s="303">
        <f t="shared" si="4"/>
        <v>0</v>
      </c>
      <c r="AF9" s="303">
        <f t="shared" si="4"/>
        <v>0</v>
      </c>
      <c r="AG9" s="303">
        <f t="shared" si="3"/>
        <v>0</v>
      </c>
      <c r="AH9" s="303">
        <f t="shared" si="3"/>
        <v>0</v>
      </c>
      <c r="AI9" s="303">
        <f t="shared" si="3"/>
        <v>0</v>
      </c>
      <c r="AJ9" s="303">
        <f t="shared" si="3"/>
        <v>0</v>
      </c>
      <c r="AK9" s="303">
        <f t="shared" si="3"/>
        <v>0</v>
      </c>
      <c r="AL9" s="310">
        <f t="shared" si="0"/>
        <v>0</v>
      </c>
      <c r="AM9" s="310">
        <f t="shared" si="1"/>
        <v>0</v>
      </c>
      <c r="AN9" s="310">
        <f t="shared" si="2"/>
        <v>0</v>
      </c>
      <c r="AQ9" s="290"/>
      <c r="AS9" s="281"/>
    </row>
    <row r="10" spans="1:45" ht="60.75" customHeight="1">
      <c r="A10" s="299">
        <v>4</v>
      </c>
      <c r="B10" s="299" t="s">
        <v>48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>
        <f t="shared" si="0"/>
        <v>0</v>
      </c>
      <c r="AM10" s="300">
        <f t="shared" si="1"/>
        <v>0</v>
      </c>
      <c r="AN10" s="300">
        <f t="shared" si="2"/>
        <v>0</v>
      </c>
      <c r="AP10" s="273"/>
      <c r="AQ10" s="273"/>
      <c r="AR10" s="273"/>
      <c r="AS10" s="286"/>
    </row>
    <row r="11" spans="1:45" ht="60.75" customHeight="1">
      <c r="A11" s="299">
        <v>5</v>
      </c>
      <c r="B11" s="299" t="s">
        <v>49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>
        <f t="shared" si="0"/>
        <v>0</v>
      </c>
      <c r="AM11" s="300">
        <f t="shared" si="1"/>
        <v>0</v>
      </c>
      <c r="AN11" s="300">
        <f t="shared" si="2"/>
        <v>0</v>
      </c>
      <c r="AP11" s="273"/>
      <c r="AQ11" s="273"/>
      <c r="AR11" s="273"/>
      <c r="AS11" s="286"/>
    </row>
    <row r="12" spans="1:45" ht="60.75" customHeight="1">
      <c r="A12" s="299">
        <v>6</v>
      </c>
      <c r="B12" s="299" t="s">
        <v>20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>
        <f t="shared" si="0"/>
        <v>0</v>
      </c>
      <c r="AM12" s="300">
        <f t="shared" si="1"/>
        <v>0</v>
      </c>
      <c r="AN12" s="300">
        <f t="shared" si="2"/>
        <v>0</v>
      </c>
      <c r="AP12" s="273"/>
      <c r="AQ12" s="273"/>
      <c r="AR12" s="273"/>
      <c r="AS12" s="286"/>
    </row>
    <row r="13" spans="1:45" s="278" customFormat="1" ht="60.75" customHeight="1">
      <c r="A13" s="594" t="s">
        <v>21</v>
      </c>
      <c r="B13" s="595"/>
      <c r="C13" s="303">
        <f>SUM(C10:C12)</f>
        <v>0</v>
      </c>
      <c r="D13" s="303">
        <f aca="true" t="shared" si="5" ref="D13:AK13">SUM(D10:D12)</f>
        <v>0</v>
      </c>
      <c r="E13" s="303">
        <f t="shared" si="5"/>
        <v>0</v>
      </c>
      <c r="F13" s="303">
        <f t="shared" si="5"/>
        <v>0</v>
      </c>
      <c r="G13" s="303">
        <f t="shared" si="5"/>
        <v>0</v>
      </c>
      <c r="H13" s="303">
        <f t="shared" si="5"/>
        <v>0</v>
      </c>
      <c r="I13" s="303">
        <f t="shared" si="5"/>
        <v>0</v>
      </c>
      <c r="J13" s="303">
        <f t="shared" si="5"/>
        <v>0</v>
      </c>
      <c r="K13" s="303">
        <f t="shared" si="5"/>
        <v>0</v>
      </c>
      <c r="L13" s="303">
        <f t="shared" si="5"/>
        <v>0</v>
      </c>
      <c r="M13" s="303">
        <f t="shared" si="5"/>
        <v>0</v>
      </c>
      <c r="N13" s="303">
        <f t="shared" si="5"/>
        <v>0</v>
      </c>
      <c r="O13" s="303">
        <f t="shared" si="5"/>
        <v>0</v>
      </c>
      <c r="P13" s="303">
        <f t="shared" si="5"/>
        <v>0</v>
      </c>
      <c r="Q13" s="303">
        <f t="shared" si="5"/>
        <v>0</v>
      </c>
      <c r="R13" s="303">
        <f t="shared" si="5"/>
        <v>0</v>
      </c>
      <c r="S13" s="303">
        <f t="shared" si="5"/>
        <v>0</v>
      </c>
      <c r="T13" s="303">
        <f t="shared" si="5"/>
        <v>0</v>
      </c>
      <c r="U13" s="303">
        <f t="shared" si="5"/>
        <v>0</v>
      </c>
      <c r="V13" s="303">
        <f t="shared" si="5"/>
        <v>0</v>
      </c>
      <c r="W13" s="303">
        <f t="shared" si="5"/>
        <v>0</v>
      </c>
      <c r="X13" s="303">
        <f t="shared" si="5"/>
        <v>0</v>
      </c>
      <c r="Y13" s="303">
        <f t="shared" si="5"/>
        <v>0</v>
      </c>
      <c r="Z13" s="303">
        <f t="shared" si="5"/>
        <v>0</v>
      </c>
      <c r="AA13" s="303">
        <f aca="true" t="shared" si="6" ref="AA13:AF13">SUM(AA10:AA12)</f>
        <v>0</v>
      </c>
      <c r="AB13" s="303">
        <f t="shared" si="6"/>
        <v>0</v>
      </c>
      <c r="AC13" s="303">
        <f t="shared" si="6"/>
        <v>0</v>
      </c>
      <c r="AD13" s="303">
        <f t="shared" si="6"/>
        <v>0</v>
      </c>
      <c r="AE13" s="303">
        <f t="shared" si="6"/>
        <v>0</v>
      </c>
      <c r="AF13" s="303">
        <f t="shared" si="6"/>
        <v>0</v>
      </c>
      <c r="AG13" s="303">
        <f t="shared" si="5"/>
        <v>0</v>
      </c>
      <c r="AH13" s="303">
        <f t="shared" si="5"/>
        <v>0</v>
      </c>
      <c r="AI13" s="303">
        <f t="shared" si="5"/>
        <v>0</v>
      </c>
      <c r="AJ13" s="303">
        <f t="shared" si="5"/>
        <v>0</v>
      </c>
      <c r="AK13" s="303">
        <f t="shared" si="5"/>
        <v>0</v>
      </c>
      <c r="AL13" s="310">
        <f t="shared" si="0"/>
        <v>0</v>
      </c>
      <c r="AM13" s="310">
        <f t="shared" si="1"/>
        <v>0</v>
      </c>
      <c r="AN13" s="310">
        <f t="shared" si="2"/>
        <v>0</v>
      </c>
      <c r="AQ13" s="290"/>
      <c r="AS13" s="281"/>
    </row>
    <row r="14" spans="1:45" s="278" customFormat="1" ht="60.75" customHeight="1">
      <c r="A14" s="594" t="s">
        <v>175</v>
      </c>
      <c r="B14" s="595"/>
      <c r="C14" s="303">
        <f>C13+C9</f>
        <v>0</v>
      </c>
      <c r="D14" s="303">
        <f aca="true" t="shared" si="7" ref="D14:AK14">D13+D9</f>
        <v>0</v>
      </c>
      <c r="E14" s="303">
        <f t="shared" si="7"/>
        <v>0</v>
      </c>
      <c r="F14" s="303">
        <f t="shared" si="7"/>
        <v>0</v>
      </c>
      <c r="G14" s="303">
        <f t="shared" si="7"/>
        <v>0</v>
      </c>
      <c r="H14" s="303">
        <f t="shared" si="7"/>
        <v>0</v>
      </c>
      <c r="I14" s="303">
        <f t="shared" si="7"/>
        <v>0</v>
      </c>
      <c r="J14" s="303">
        <f t="shared" si="7"/>
        <v>0</v>
      </c>
      <c r="K14" s="303">
        <f t="shared" si="7"/>
        <v>0</v>
      </c>
      <c r="L14" s="303">
        <f t="shared" si="7"/>
        <v>0</v>
      </c>
      <c r="M14" s="303">
        <f t="shared" si="7"/>
        <v>0</v>
      </c>
      <c r="N14" s="303">
        <f t="shared" si="7"/>
        <v>0</v>
      </c>
      <c r="O14" s="303">
        <f t="shared" si="7"/>
        <v>0</v>
      </c>
      <c r="P14" s="303">
        <f t="shared" si="7"/>
        <v>0</v>
      </c>
      <c r="Q14" s="303">
        <f t="shared" si="7"/>
        <v>0</v>
      </c>
      <c r="R14" s="303">
        <f t="shared" si="7"/>
        <v>0</v>
      </c>
      <c r="S14" s="303">
        <f t="shared" si="7"/>
        <v>0</v>
      </c>
      <c r="T14" s="303">
        <f t="shared" si="7"/>
        <v>0</v>
      </c>
      <c r="U14" s="303">
        <f t="shared" si="7"/>
        <v>0</v>
      </c>
      <c r="V14" s="303">
        <f t="shared" si="7"/>
        <v>0</v>
      </c>
      <c r="W14" s="303">
        <f t="shared" si="7"/>
        <v>0</v>
      </c>
      <c r="X14" s="303">
        <f t="shared" si="7"/>
        <v>0</v>
      </c>
      <c r="Y14" s="303">
        <f t="shared" si="7"/>
        <v>0</v>
      </c>
      <c r="Z14" s="303">
        <f t="shared" si="7"/>
        <v>0</v>
      </c>
      <c r="AA14" s="303">
        <f aca="true" t="shared" si="8" ref="AA14:AF14">AA13+AA9</f>
        <v>0</v>
      </c>
      <c r="AB14" s="303">
        <f t="shared" si="8"/>
        <v>0</v>
      </c>
      <c r="AC14" s="303">
        <f t="shared" si="8"/>
        <v>0</v>
      </c>
      <c r="AD14" s="303">
        <f t="shared" si="8"/>
        <v>0</v>
      </c>
      <c r="AE14" s="303">
        <f t="shared" si="8"/>
        <v>0</v>
      </c>
      <c r="AF14" s="303">
        <f t="shared" si="8"/>
        <v>0</v>
      </c>
      <c r="AG14" s="303">
        <f t="shared" si="7"/>
        <v>0</v>
      </c>
      <c r="AH14" s="303">
        <f t="shared" si="7"/>
        <v>0</v>
      </c>
      <c r="AI14" s="303">
        <f t="shared" si="7"/>
        <v>0</v>
      </c>
      <c r="AJ14" s="303">
        <f t="shared" si="7"/>
        <v>0</v>
      </c>
      <c r="AK14" s="303">
        <f t="shared" si="7"/>
        <v>0</v>
      </c>
      <c r="AL14" s="310">
        <f t="shared" si="0"/>
        <v>0</v>
      </c>
      <c r="AM14" s="310">
        <f t="shared" si="1"/>
        <v>0</v>
      </c>
      <c r="AN14" s="310">
        <f t="shared" si="2"/>
        <v>0</v>
      </c>
      <c r="AQ14" s="290"/>
      <c r="AS14" s="281"/>
    </row>
    <row r="15" spans="1:45" ht="60.75" customHeight="1">
      <c r="A15" s="299">
        <v>7</v>
      </c>
      <c r="B15" s="299" t="s">
        <v>46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>
        <f t="shared" si="0"/>
        <v>0</v>
      </c>
      <c r="AM15" s="300">
        <f t="shared" si="1"/>
        <v>0</v>
      </c>
      <c r="AN15" s="300">
        <f t="shared" si="2"/>
        <v>0</v>
      </c>
      <c r="AO15" s="601"/>
      <c r="AP15" s="601"/>
      <c r="AQ15" s="601"/>
      <c r="AR15" s="273"/>
      <c r="AS15" s="286"/>
    </row>
    <row r="16" spans="1:45" ht="60.75" customHeight="1">
      <c r="A16" s="299">
        <v>8</v>
      </c>
      <c r="B16" s="299" t="s">
        <v>185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>
        <f t="shared" si="0"/>
        <v>0</v>
      </c>
      <c r="AM16" s="300">
        <f t="shared" si="1"/>
        <v>0</v>
      </c>
      <c r="AN16" s="300">
        <f t="shared" si="2"/>
        <v>0</v>
      </c>
      <c r="AP16" s="273"/>
      <c r="AQ16" s="273"/>
      <c r="AR16" s="273"/>
      <c r="AS16" s="286"/>
    </row>
    <row r="17" spans="1:45" ht="60.75" customHeight="1">
      <c r="A17" s="299">
        <v>9</v>
      </c>
      <c r="B17" s="299" t="s">
        <v>47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>
        <f t="shared" si="0"/>
        <v>0</v>
      </c>
      <c r="AM17" s="300">
        <f t="shared" si="1"/>
        <v>0</v>
      </c>
      <c r="AN17" s="300">
        <f t="shared" si="2"/>
        <v>0</v>
      </c>
      <c r="AP17" s="273"/>
      <c r="AQ17" s="273"/>
      <c r="AR17" s="273"/>
      <c r="AS17" s="286"/>
    </row>
    <row r="18" spans="1:45" ht="60.75" customHeight="1">
      <c r="A18" s="299">
        <v>10</v>
      </c>
      <c r="B18" s="299" t="s">
        <v>50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>
        <f t="shared" si="0"/>
        <v>0</v>
      </c>
      <c r="AM18" s="300">
        <f t="shared" si="1"/>
        <v>0</v>
      </c>
      <c r="AN18" s="300">
        <f t="shared" si="2"/>
        <v>0</v>
      </c>
      <c r="AP18" s="273"/>
      <c r="AQ18" s="273"/>
      <c r="AR18" s="273"/>
      <c r="AS18" s="286"/>
    </row>
    <row r="19" spans="1:45" s="278" customFormat="1" ht="60.75" customHeight="1">
      <c r="A19" s="594" t="s">
        <v>55</v>
      </c>
      <c r="B19" s="595"/>
      <c r="C19" s="303">
        <f>SUM(C15:C18)</f>
        <v>0</v>
      </c>
      <c r="D19" s="303">
        <f aca="true" t="shared" si="9" ref="D19:AK19">SUM(D15:D18)</f>
        <v>0</v>
      </c>
      <c r="E19" s="303">
        <f t="shared" si="9"/>
        <v>0</v>
      </c>
      <c r="F19" s="303">
        <f t="shared" si="9"/>
        <v>0</v>
      </c>
      <c r="G19" s="303">
        <f t="shared" si="9"/>
        <v>0</v>
      </c>
      <c r="H19" s="303">
        <f t="shared" si="9"/>
        <v>0</v>
      </c>
      <c r="I19" s="303">
        <f t="shared" si="9"/>
        <v>0</v>
      </c>
      <c r="J19" s="303">
        <f t="shared" si="9"/>
        <v>0</v>
      </c>
      <c r="K19" s="303">
        <f t="shared" si="9"/>
        <v>0</v>
      </c>
      <c r="L19" s="303">
        <f t="shared" si="9"/>
        <v>0</v>
      </c>
      <c r="M19" s="303">
        <f t="shared" si="9"/>
        <v>0</v>
      </c>
      <c r="N19" s="303">
        <f t="shared" si="9"/>
        <v>0</v>
      </c>
      <c r="O19" s="303">
        <f t="shared" si="9"/>
        <v>0</v>
      </c>
      <c r="P19" s="303">
        <f t="shared" si="9"/>
        <v>0</v>
      </c>
      <c r="Q19" s="303">
        <f t="shared" si="9"/>
        <v>0</v>
      </c>
      <c r="R19" s="303">
        <f t="shared" si="9"/>
        <v>0</v>
      </c>
      <c r="S19" s="303">
        <f t="shared" si="9"/>
        <v>0</v>
      </c>
      <c r="T19" s="303">
        <f t="shared" si="9"/>
        <v>0</v>
      </c>
      <c r="U19" s="303">
        <f t="shared" si="9"/>
        <v>0</v>
      </c>
      <c r="V19" s="303">
        <f t="shared" si="9"/>
        <v>0</v>
      </c>
      <c r="W19" s="303">
        <f t="shared" si="9"/>
        <v>0</v>
      </c>
      <c r="X19" s="303">
        <f t="shared" si="9"/>
        <v>0</v>
      </c>
      <c r="Y19" s="303">
        <f t="shared" si="9"/>
        <v>0</v>
      </c>
      <c r="Z19" s="303">
        <f t="shared" si="9"/>
        <v>0</v>
      </c>
      <c r="AA19" s="303">
        <f aca="true" t="shared" si="10" ref="AA19:AF19">SUM(AA15:AA18)</f>
        <v>0</v>
      </c>
      <c r="AB19" s="303">
        <f t="shared" si="10"/>
        <v>0</v>
      </c>
      <c r="AC19" s="303">
        <f t="shared" si="10"/>
        <v>0</v>
      </c>
      <c r="AD19" s="303">
        <f t="shared" si="10"/>
        <v>0</v>
      </c>
      <c r="AE19" s="303">
        <f t="shared" si="10"/>
        <v>0</v>
      </c>
      <c r="AF19" s="303">
        <f t="shared" si="10"/>
        <v>0</v>
      </c>
      <c r="AG19" s="303">
        <f t="shared" si="9"/>
        <v>0</v>
      </c>
      <c r="AH19" s="303">
        <f t="shared" si="9"/>
        <v>0</v>
      </c>
      <c r="AI19" s="303">
        <f t="shared" si="9"/>
        <v>0</v>
      </c>
      <c r="AJ19" s="303">
        <f t="shared" si="9"/>
        <v>0</v>
      </c>
      <c r="AK19" s="303">
        <f t="shared" si="9"/>
        <v>0</v>
      </c>
      <c r="AL19" s="310">
        <f t="shared" si="0"/>
        <v>0</v>
      </c>
      <c r="AM19" s="310">
        <f t="shared" si="1"/>
        <v>0</v>
      </c>
      <c r="AN19" s="310">
        <f t="shared" si="2"/>
        <v>0</v>
      </c>
      <c r="AQ19" s="290"/>
      <c r="AS19" s="281"/>
    </row>
    <row r="20" spans="1:45" ht="60.75" customHeight="1">
      <c r="A20" s="299">
        <v>11</v>
      </c>
      <c r="B20" s="299" t="s">
        <v>52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>
        <f t="shared" si="0"/>
        <v>0</v>
      </c>
      <c r="AM20" s="300">
        <f t="shared" si="1"/>
        <v>0</v>
      </c>
      <c r="AN20" s="300">
        <f t="shared" si="2"/>
        <v>0</v>
      </c>
      <c r="AP20" s="273"/>
      <c r="AQ20" s="273"/>
      <c r="AR20" s="273"/>
      <c r="AS20" s="286"/>
    </row>
    <row r="21" spans="1:45" ht="60.75" customHeight="1">
      <c r="A21" s="299">
        <v>12</v>
      </c>
      <c r="B21" s="299" t="s">
        <v>53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>
        <f t="shared" si="0"/>
        <v>0</v>
      </c>
      <c r="AM21" s="300">
        <f t="shared" si="1"/>
        <v>0</v>
      </c>
      <c r="AN21" s="300">
        <f t="shared" si="2"/>
        <v>0</v>
      </c>
      <c r="AP21" s="273"/>
      <c r="AQ21" s="273"/>
      <c r="AR21" s="273"/>
      <c r="AS21" s="286"/>
    </row>
    <row r="22" spans="1:45" ht="60.75" customHeight="1">
      <c r="A22" s="299">
        <v>13</v>
      </c>
      <c r="B22" s="299" t="s">
        <v>54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>
        <f t="shared" si="0"/>
        <v>0</v>
      </c>
      <c r="AM22" s="300">
        <f t="shared" si="1"/>
        <v>0</v>
      </c>
      <c r="AN22" s="300">
        <f t="shared" si="2"/>
        <v>0</v>
      </c>
      <c r="AP22" s="273"/>
      <c r="AQ22" s="273"/>
      <c r="AR22" s="273"/>
      <c r="AS22" s="286"/>
    </row>
    <row r="23" spans="1:45" ht="60.75" customHeight="1">
      <c r="A23" s="299">
        <v>14</v>
      </c>
      <c r="B23" s="299" t="s">
        <v>188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>
        <f t="shared" si="0"/>
        <v>0</v>
      </c>
      <c r="AM23" s="300">
        <f t="shared" si="1"/>
        <v>0</v>
      </c>
      <c r="AN23" s="300">
        <f t="shared" si="2"/>
        <v>0</v>
      </c>
      <c r="AP23" s="273"/>
      <c r="AQ23" s="273"/>
      <c r="AR23" s="273"/>
      <c r="AS23" s="286"/>
    </row>
    <row r="24" spans="1:45" s="278" customFormat="1" ht="60.75" customHeight="1">
      <c r="A24" s="594" t="s">
        <v>22</v>
      </c>
      <c r="B24" s="595"/>
      <c r="C24" s="303">
        <f>SUM(C20:C23)</f>
        <v>0</v>
      </c>
      <c r="D24" s="303">
        <f aca="true" t="shared" si="11" ref="D24:AK24">SUM(D20:D23)</f>
        <v>0</v>
      </c>
      <c r="E24" s="303">
        <f t="shared" si="11"/>
        <v>0</v>
      </c>
      <c r="F24" s="303">
        <f t="shared" si="11"/>
        <v>0</v>
      </c>
      <c r="G24" s="303">
        <f t="shared" si="11"/>
        <v>0</v>
      </c>
      <c r="H24" s="303">
        <f t="shared" si="11"/>
        <v>0</v>
      </c>
      <c r="I24" s="303">
        <f t="shared" si="11"/>
        <v>0</v>
      </c>
      <c r="J24" s="303">
        <f t="shared" si="11"/>
        <v>0</v>
      </c>
      <c r="K24" s="303">
        <f t="shared" si="11"/>
        <v>0</v>
      </c>
      <c r="L24" s="303">
        <f t="shared" si="11"/>
        <v>0</v>
      </c>
      <c r="M24" s="303">
        <f t="shared" si="11"/>
        <v>0</v>
      </c>
      <c r="N24" s="303">
        <f t="shared" si="11"/>
        <v>0</v>
      </c>
      <c r="O24" s="303">
        <f t="shared" si="11"/>
        <v>0</v>
      </c>
      <c r="P24" s="303">
        <f t="shared" si="11"/>
        <v>0</v>
      </c>
      <c r="Q24" s="303">
        <f t="shared" si="11"/>
        <v>0</v>
      </c>
      <c r="R24" s="303">
        <f t="shared" si="11"/>
        <v>0</v>
      </c>
      <c r="S24" s="303">
        <f t="shared" si="11"/>
        <v>0</v>
      </c>
      <c r="T24" s="303">
        <f t="shared" si="11"/>
        <v>0</v>
      </c>
      <c r="U24" s="303">
        <f t="shared" si="11"/>
        <v>0</v>
      </c>
      <c r="V24" s="303">
        <f t="shared" si="11"/>
        <v>0</v>
      </c>
      <c r="W24" s="303">
        <f t="shared" si="11"/>
        <v>0</v>
      </c>
      <c r="X24" s="303">
        <f t="shared" si="11"/>
        <v>0</v>
      </c>
      <c r="Y24" s="303">
        <f t="shared" si="11"/>
        <v>0</v>
      </c>
      <c r="Z24" s="303">
        <f t="shared" si="11"/>
        <v>0</v>
      </c>
      <c r="AA24" s="303">
        <f aca="true" t="shared" si="12" ref="AA24:AF24">SUM(AA20:AA23)</f>
        <v>0</v>
      </c>
      <c r="AB24" s="303">
        <f t="shared" si="12"/>
        <v>0</v>
      </c>
      <c r="AC24" s="303">
        <f t="shared" si="12"/>
        <v>0</v>
      </c>
      <c r="AD24" s="303">
        <f t="shared" si="12"/>
        <v>0</v>
      </c>
      <c r="AE24" s="303">
        <f t="shared" si="12"/>
        <v>0</v>
      </c>
      <c r="AF24" s="303">
        <f t="shared" si="12"/>
        <v>0</v>
      </c>
      <c r="AG24" s="303">
        <f t="shared" si="11"/>
        <v>0</v>
      </c>
      <c r="AH24" s="303">
        <f t="shared" si="11"/>
        <v>0</v>
      </c>
      <c r="AI24" s="303">
        <f t="shared" si="11"/>
        <v>0</v>
      </c>
      <c r="AJ24" s="303">
        <f t="shared" si="11"/>
        <v>0</v>
      </c>
      <c r="AK24" s="303">
        <f t="shared" si="11"/>
        <v>0</v>
      </c>
      <c r="AL24" s="310">
        <f t="shared" si="0"/>
        <v>0</v>
      </c>
      <c r="AM24" s="310">
        <f t="shared" si="1"/>
        <v>0</v>
      </c>
      <c r="AN24" s="310">
        <f t="shared" si="2"/>
        <v>0</v>
      </c>
      <c r="AQ24" s="290"/>
      <c r="AS24" s="281"/>
    </row>
    <row r="25" spans="1:45" s="278" customFormat="1" ht="60.75" customHeight="1">
      <c r="A25" s="594" t="s">
        <v>176</v>
      </c>
      <c r="B25" s="595"/>
      <c r="C25" s="303">
        <f>C24+C19</f>
        <v>0</v>
      </c>
      <c r="D25" s="303">
        <f aca="true" t="shared" si="13" ref="D25:AK25">D24+D19</f>
        <v>0</v>
      </c>
      <c r="E25" s="303">
        <f t="shared" si="13"/>
        <v>0</v>
      </c>
      <c r="F25" s="303">
        <f t="shared" si="13"/>
        <v>0</v>
      </c>
      <c r="G25" s="303">
        <f t="shared" si="13"/>
        <v>0</v>
      </c>
      <c r="H25" s="303">
        <f t="shared" si="13"/>
        <v>0</v>
      </c>
      <c r="I25" s="303">
        <f t="shared" si="13"/>
        <v>0</v>
      </c>
      <c r="J25" s="303">
        <f t="shared" si="13"/>
        <v>0</v>
      </c>
      <c r="K25" s="303">
        <f t="shared" si="13"/>
        <v>0</v>
      </c>
      <c r="L25" s="303">
        <f t="shared" si="13"/>
        <v>0</v>
      </c>
      <c r="M25" s="303">
        <f t="shared" si="13"/>
        <v>0</v>
      </c>
      <c r="N25" s="303">
        <f t="shared" si="13"/>
        <v>0</v>
      </c>
      <c r="O25" s="303">
        <f t="shared" si="13"/>
        <v>0</v>
      </c>
      <c r="P25" s="303">
        <f t="shared" si="13"/>
        <v>0</v>
      </c>
      <c r="Q25" s="303">
        <f t="shared" si="13"/>
        <v>0</v>
      </c>
      <c r="R25" s="303">
        <f t="shared" si="13"/>
        <v>0</v>
      </c>
      <c r="S25" s="303">
        <f t="shared" si="13"/>
        <v>0</v>
      </c>
      <c r="T25" s="303">
        <f t="shared" si="13"/>
        <v>0</v>
      </c>
      <c r="U25" s="303">
        <f t="shared" si="13"/>
        <v>0</v>
      </c>
      <c r="V25" s="303">
        <f t="shared" si="13"/>
        <v>0</v>
      </c>
      <c r="W25" s="303">
        <f t="shared" si="13"/>
        <v>0</v>
      </c>
      <c r="X25" s="303">
        <f t="shared" si="13"/>
        <v>0</v>
      </c>
      <c r="Y25" s="303">
        <f t="shared" si="13"/>
        <v>0</v>
      </c>
      <c r="Z25" s="303">
        <f t="shared" si="13"/>
        <v>0</v>
      </c>
      <c r="AA25" s="303">
        <f aca="true" t="shared" si="14" ref="AA25:AF25">AA24+AA19</f>
        <v>0</v>
      </c>
      <c r="AB25" s="303">
        <f t="shared" si="14"/>
        <v>0</v>
      </c>
      <c r="AC25" s="303">
        <f t="shared" si="14"/>
        <v>0</v>
      </c>
      <c r="AD25" s="303">
        <f t="shared" si="14"/>
        <v>0</v>
      </c>
      <c r="AE25" s="303">
        <f t="shared" si="14"/>
        <v>0</v>
      </c>
      <c r="AF25" s="303">
        <f t="shared" si="14"/>
        <v>0</v>
      </c>
      <c r="AG25" s="303">
        <f t="shared" si="13"/>
        <v>0</v>
      </c>
      <c r="AH25" s="303">
        <f t="shared" si="13"/>
        <v>0</v>
      </c>
      <c r="AI25" s="303">
        <f t="shared" si="13"/>
        <v>0</v>
      </c>
      <c r="AJ25" s="303">
        <f t="shared" si="13"/>
        <v>0</v>
      </c>
      <c r="AK25" s="303">
        <f t="shared" si="13"/>
        <v>0</v>
      </c>
      <c r="AL25" s="310">
        <f t="shared" si="0"/>
        <v>0</v>
      </c>
      <c r="AM25" s="310">
        <f t="shared" si="1"/>
        <v>0</v>
      </c>
      <c r="AN25" s="310">
        <f t="shared" si="2"/>
        <v>0</v>
      </c>
      <c r="AQ25" s="290"/>
      <c r="AS25" s="281"/>
    </row>
    <row r="26" spans="1:45" ht="60.75" customHeight="1">
      <c r="A26" s="299">
        <v>15</v>
      </c>
      <c r="B26" s="299" t="s">
        <v>23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>
        <f t="shared" si="0"/>
        <v>0</v>
      </c>
      <c r="AM26" s="300">
        <f t="shared" si="1"/>
        <v>0</v>
      </c>
      <c r="AN26" s="300">
        <f t="shared" si="2"/>
        <v>0</v>
      </c>
      <c r="AP26" s="273"/>
      <c r="AQ26" s="273"/>
      <c r="AR26" s="273"/>
      <c r="AS26" s="286"/>
    </row>
    <row r="27" spans="1:45" ht="60.75" customHeight="1">
      <c r="A27" s="299">
        <v>16</v>
      </c>
      <c r="B27" s="299" t="s">
        <v>142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>
        <f t="shared" si="0"/>
        <v>0</v>
      </c>
      <c r="AM27" s="300">
        <f t="shared" si="1"/>
        <v>0</v>
      </c>
      <c r="AN27" s="300">
        <f t="shared" si="2"/>
        <v>0</v>
      </c>
      <c r="AO27" s="274"/>
      <c r="AP27" s="274"/>
      <c r="AQ27" s="274"/>
      <c r="AR27" s="273"/>
      <c r="AS27" s="286"/>
    </row>
    <row r="28" spans="1:45" s="278" customFormat="1" ht="60.75" customHeight="1">
      <c r="A28" s="594" t="s">
        <v>108</v>
      </c>
      <c r="B28" s="595"/>
      <c r="C28" s="303">
        <f>SUM(C26:C27)</f>
        <v>0</v>
      </c>
      <c r="D28" s="303">
        <f aca="true" t="shared" si="15" ref="D28:AK28">SUM(D26:D27)</f>
        <v>0</v>
      </c>
      <c r="E28" s="303">
        <f t="shared" si="15"/>
        <v>0</v>
      </c>
      <c r="F28" s="303">
        <f t="shared" si="15"/>
        <v>0</v>
      </c>
      <c r="G28" s="303">
        <f t="shared" si="15"/>
        <v>0</v>
      </c>
      <c r="H28" s="303">
        <f t="shared" si="15"/>
        <v>0</v>
      </c>
      <c r="I28" s="303">
        <f t="shared" si="15"/>
        <v>0</v>
      </c>
      <c r="J28" s="303">
        <f t="shared" si="15"/>
        <v>0</v>
      </c>
      <c r="K28" s="303">
        <f t="shared" si="15"/>
        <v>0</v>
      </c>
      <c r="L28" s="303">
        <f t="shared" si="15"/>
        <v>0</v>
      </c>
      <c r="M28" s="303">
        <f t="shared" si="15"/>
        <v>0</v>
      </c>
      <c r="N28" s="303">
        <f t="shared" si="15"/>
        <v>0</v>
      </c>
      <c r="O28" s="303">
        <f t="shared" si="15"/>
        <v>0</v>
      </c>
      <c r="P28" s="303">
        <f t="shared" si="15"/>
        <v>0</v>
      </c>
      <c r="Q28" s="303">
        <f t="shared" si="15"/>
        <v>0</v>
      </c>
      <c r="R28" s="303">
        <f t="shared" si="15"/>
        <v>0</v>
      </c>
      <c r="S28" s="303">
        <f t="shared" si="15"/>
        <v>0</v>
      </c>
      <c r="T28" s="303">
        <f t="shared" si="15"/>
        <v>0</v>
      </c>
      <c r="U28" s="303">
        <f t="shared" si="15"/>
        <v>0</v>
      </c>
      <c r="V28" s="303">
        <f t="shared" si="15"/>
        <v>0</v>
      </c>
      <c r="W28" s="303">
        <f t="shared" si="15"/>
        <v>0</v>
      </c>
      <c r="X28" s="303">
        <f t="shared" si="15"/>
        <v>0</v>
      </c>
      <c r="Y28" s="303">
        <f t="shared" si="15"/>
        <v>0</v>
      </c>
      <c r="Z28" s="303">
        <f t="shared" si="15"/>
        <v>0</v>
      </c>
      <c r="AA28" s="303">
        <f aca="true" t="shared" si="16" ref="AA28:AF28">SUM(AA26:AA27)</f>
        <v>0</v>
      </c>
      <c r="AB28" s="303">
        <f t="shared" si="16"/>
        <v>0</v>
      </c>
      <c r="AC28" s="303">
        <f t="shared" si="16"/>
        <v>0</v>
      </c>
      <c r="AD28" s="303">
        <f t="shared" si="16"/>
        <v>0</v>
      </c>
      <c r="AE28" s="303">
        <f t="shared" si="16"/>
        <v>0</v>
      </c>
      <c r="AF28" s="303">
        <f t="shared" si="16"/>
        <v>0</v>
      </c>
      <c r="AG28" s="303">
        <f t="shared" si="15"/>
        <v>0</v>
      </c>
      <c r="AH28" s="303">
        <f t="shared" si="15"/>
        <v>0</v>
      </c>
      <c r="AI28" s="303">
        <f t="shared" si="15"/>
        <v>0</v>
      </c>
      <c r="AJ28" s="303">
        <f t="shared" si="15"/>
        <v>0</v>
      </c>
      <c r="AK28" s="303">
        <f t="shared" si="15"/>
        <v>0</v>
      </c>
      <c r="AL28" s="310">
        <f t="shared" si="0"/>
        <v>0</v>
      </c>
      <c r="AM28" s="310">
        <f t="shared" si="1"/>
        <v>0</v>
      </c>
      <c r="AN28" s="310">
        <f t="shared" si="2"/>
        <v>0</v>
      </c>
      <c r="AO28" s="279"/>
      <c r="AP28" s="279"/>
      <c r="AQ28" s="287"/>
      <c r="AS28" s="281"/>
    </row>
    <row r="29" spans="1:45" ht="61.5">
      <c r="A29" s="299">
        <v>17</v>
      </c>
      <c r="B29" s="299" t="s">
        <v>24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>
        <f t="shared" si="0"/>
        <v>0</v>
      </c>
      <c r="AM29" s="300">
        <f t="shared" si="1"/>
        <v>0</v>
      </c>
      <c r="AN29" s="300">
        <f t="shared" si="2"/>
        <v>0</v>
      </c>
      <c r="AO29" s="274"/>
      <c r="AP29" s="274"/>
      <c r="AQ29" s="274"/>
      <c r="AR29" s="273"/>
      <c r="AS29" s="286"/>
    </row>
    <row r="30" spans="1:45" ht="61.5">
      <c r="A30" s="299">
        <v>18</v>
      </c>
      <c r="B30" s="299" t="s">
        <v>178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>
        <f t="shared" si="0"/>
        <v>0</v>
      </c>
      <c r="AM30" s="300">
        <f t="shared" si="1"/>
        <v>0</v>
      </c>
      <c r="AN30" s="300">
        <f t="shared" si="2"/>
        <v>0</v>
      </c>
      <c r="AP30" s="273"/>
      <c r="AQ30" s="273"/>
      <c r="AR30" s="273"/>
      <c r="AS30" s="286"/>
    </row>
    <row r="31" spans="1:45" ht="61.5">
      <c r="A31" s="299">
        <v>19</v>
      </c>
      <c r="B31" s="299" t="s">
        <v>109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>
        <f t="shared" si="0"/>
        <v>0</v>
      </c>
      <c r="AM31" s="300">
        <f t="shared" si="1"/>
        <v>0</v>
      </c>
      <c r="AN31" s="300">
        <f t="shared" si="2"/>
        <v>0</v>
      </c>
      <c r="AP31" s="273"/>
      <c r="AQ31" s="273"/>
      <c r="AR31" s="273"/>
      <c r="AS31" s="286"/>
    </row>
    <row r="32" spans="1:45" ht="61.5">
      <c r="A32" s="299">
        <v>20</v>
      </c>
      <c r="B32" s="299" t="s">
        <v>25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>
        <f t="shared" si="0"/>
        <v>0</v>
      </c>
      <c r="AM32" s="300">
        <f t="shared" si="1"/>
        <v>0</v>
      </c>
      <c r="AN32" s="300">
        <f t="shared" si="2"/>
        <v>0</v>
      </c>
      <c r="AP32" s="273"/>
      <c r="AQ32" s="273"/>
      <c r="AR32" s="273"/>
      <c r="AS32" s="286"/>
    </row>
    <row r="33" spans="1:45" s="278" customFormat="1" ht="52.5" customHeight="1">
      <c r="A33" s="573" t="s">
        <v>107</v>
      </c>
      <c r="B33" s="574"/>
      <c r="C33" s="303">
        <f>SUM(C29:C32)</f>
        <v>0</v>
      </c>
      <c r="D33" s="303">
        <f aca="true" t="shared" si="17" ref="D33:AK33">SUM(D29:D32)</f>
        <v>0</v>
      </c>
      <c r="E33" s="303">
        <f t="shared" si="17"/>
        <v>0</v>
      </c>
      <c r="F33" s="303">
        <f t="shared" si="17"/>
        <v>0</v>
      </c>
      <c r="G33" s="303">
        <f t="shared" si="17"/>
        <v>0</v>
      </c>
      <c r="H33" s="303">
        <f t="shared" si="17"/>
        <v>0</v>
      </c>
      <c r="I33" s="303">
        <f t="shared" si="17"/>
        <v>0</v>
      </c>
      <c r="J33" s="303">
        <f t="shared" si="17"/>
        <v>0</v>
      </c>
      <c r="K33" s="303">
        <f t="shared" si="17"/>
        <v>0</v>
      </c>
      <c r="L33" s="303">
        <f t="shared" si="17"/>
        <v>0</v>
      </c>
      <c r="M33" s="303">
        <f t="shared" si="17"/>
        <v>0</v>
      </c>
      <c r="N33" s="303">
        <f t="shared" si="17"/>
        <v>0</v>
      </c>
      <c r="O33" s="303">
        <f t="shared" si="17"/>
        <v>0</v>
      </c>
      <c r="P33" s="303">
        <f t="shared" si="17"/>
        <v>0</v>
      </c>
      <c r="Q33" s="303">
        <f t="shared" si="17"/>
        <v>0</v>
      </c>
      <c r="R33" s="303">
        <f t="shared" si="17"/>
        <v>0</v>
      </c>
      <c r="S33" s="303">
        <f t="shared" si="17"/>
        <v>0</v>
      </c>
      <c r="T33" s="303">
        <f t="shared" si="17"/>
        <v>0</v>
      </c>
      <c r="U33" s="303">
        <f t="shared" si="17"/>
        <v>0</v>
      </c>
      <c r="V33" s="303">
        <f t="shared" si="17"/>
        <v>0</v>
      </c>
      <c r="W33" s="303">
        <f t="shared" si="17"/>
        <v>0</v>
      </c>
      <c r="X33" s="303">
        <f t="shared" si="17"/>
        <v>0</v>
      </c>
      <c r="Y33" s="303">
        <f t="shared" si="17"/>
        <v>0</v>
      </c>
      <c r="Z33" s="303">
        <f t="shared" si="17"/>
        <v>0</v>
      </c>
      <c r="AA33" s="303">
        <f aca="true" t="shared" si="18" ref="AA33:AF33">SUM(AA29:AA32)</f>
        <v>0</v>
      </c>
      <c r="AB33" s="303">
        <f t="shared" si="18"/>
        <v>0</v>
      </c>
      <c r="AC33" s="303">
        <f t="shared" si="18"/>
        <v>0</v>
      </c>
      <c r="AD33" s="303">
        <f t="shared" si="18"/>
        <v>0</v>
      </c>
      <c r="AE33" s="303">
        <f t="shared" si="18"/>
        <v>0</v>
      </c>
      <c r="AF33" s="303">
        <f t="shared" si="18"/>
        <v>0</v>
      </c>
      <c r="AG33" s="303">
        <f t="shared" si="17"/>
        <v>0</v>
      </c>
      <c r="AH33" s="303">
        <f t="shared" si="17"/>
        <v>0</v>
      </c>
      <c r="AI33" s="303">
        <f t="shared" si="17"/>
        <v>0</v>
      </c>
      <c r="AJ33" s="303">
        <f t="shared" si="17"/>
        <v>0</v>
      </c>
      <c r="AK33" s="303">
        <f t="shared" si="17"/>
        <v>0</v>
      </c>
      <c r="AL33" s="310">
        <f t="shared" si="0"/>
        <v>0</v>
      </c>
      <c r="AM33" s="310">
        <f t="shared" si="1"/>
        <v>0</v>
      </c>
      <c r="AN33" s="310">
        <f t="shared" si="2"/>
        <v>0</v>
      </c>
      <c r="AQ33" s="290"/>
      <c r="AS33" s="281"/>
    </row>
    <row r="34" spans="1:45" ht="61.5">
      <c r="A34" s="299">
        <v>21</v>
      </c>
      <c r="B34" s="299" t="s">
        <v>26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300"/>
      <c r="AH34" s="300"/>
      <c r="AI34" s="300"/>
      <c r="AJ34" s="300"/>
      <c r="AK34" s="300"/>
      <c r="AL34" s="300">
        <f t="shared" si="0"/>
        <v>0</v>
      </c>
      <c r="AM34" s="300">
        <f t="shared" si="1"/>
        <v>0</v>
      </c>
      <c r="AN34" s="300">
        <f t="shared" si="2"/>
        <v>0</v>
      </c>
      <c r="AP34" s="273"/>
      <c r="AQ34" s="273"/>
      <c r="AR34" s="273"/>
      <c r="AS34" s="286"/>
    </row>
    <row r="35" spans="1:45" ht="61.5">
      <c r="A35" s="299">
        <v>22</v>
      </c>
      <c r="B35" s="299" t="s">
        <v>27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00"/>
      <c r="AH35" s="300"/>
      <c r="AI35" s="300"/>
      <c r="AJ35" s="300"/>
      <c r="AK35" s="300"/>
      <c r="AL35" s="300">
        <f t="shared" si="0"/>
        <v>0</v>
      </c>
      <c r="AM35" s="300">
        <f t="shared" si="1"/>
        <v>0</v>
      </c>
      <c r="AN35" s="300">
        <f t="shared" si="2"/>
        <v>0</v>
      </c>
      <c r="AP35" s="273"/>
      <c r="AQ35" s="273"/>
      <c r="AR35" s="273"/>
      <c r="AS35" s="286"/>
    </row>
    <row r="36" spans="1:45" ht="42.75" customHeight="1">
      <c r="A36" s="299">
        <v>23</v>
      </c>
      <c r="B36" s="299" t="s">
        <v>28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300"/>
      <c r="AH36" s="300"/>
      <c r="AI36" s="300"/>
      <c r="AJ36" s="300"/>
      <c r="AK36" s="300"/>
      <c r="AL36" s="300">
        <f t="shared" si="0"/>
        <v>0</v>
      </c>
      <c r="AM36" s="300">
        <f t="shared" si="1"/>
        <v>0</v>
      </c>
      <c r="AN36" s="300">
        <f t="shared" si="2"/>
        <v>0</v>
      </c>
      <c r="AP36" s="273"/>
      <c r="AQ36" s="273"/>
      <c r="AR36" s="273"/>
      <c r="AS36" s="286"/>
    </row>
    <row r="37" spans="1:45" ht="61.5">
      <c r="A37" s="299">
        <v>24</v>
      </c>
      <c r="B37" s="299" t="s">
        <v>45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300"/>
      <c r="AH37" s="300"/>
      <c r="AI37" s="300"/>
      <c r="AJ37" s="300"/>
      <c r="AK37" s="300"/>
      <c r="AL37" s="300">
        <f t="shared" si="0"/>
        <v>0</v>
      </c>
      <c r="AM37" s="300">
        <f t="shared" si="1"/>
        <v>0</v>
      </c>
      <c r="AN37" s="300">
        <f t="shared" si="2"/>
        <v>0</v>
      </c>
      <c r="AP37" s="273"/>
      <c r="AQ37" s="273"/>
      <c r="AR37" s="273"/>
      <c r="AS37" s="286"/>
    </row>
    <row r="38" spans="1:45" s="278" customFormat="1" ht="60">
      <c r="A38" s="594" t="s">
        <v>29</v>
      </c>
      <c r="B38" s="595"/>
      <c r="C38" s="303">
        <f>SUM(C34:C37)</f>
        <v>0</v>
      </c>
      <c r="D38" s="303">
        <f aca="true" t="shared" si="19" ref="D38:AK38">SUM(D34:D37)</f>
        <v>0</v>
      </c>
      <c r="E38" s="303">
        <f t="shared" si="19"/>
        <v>0</v>
      </c>
      <c r="F38" s="303">
        <f t="shared" si="19"/>
        <v>0</v>
      </c>
      <c r="G38" s="303">
        <f t="shared" si="19"/>
        <v>0</v>
      </c>
      <c r="H38" s="303">
        <f>SUM(H34:H37)</f>
        <v>0</v>
      </c>
      <c r="I38" s="303">
        <f t="shared" si="19"/>
        <v>0</v>
      </c>
      <c r="J38" s="303">
        <f t="shared" si="19"/>
        <v>0</v>
      </c>
      <c r="K38" s="303">
        <f t="shared" si="19"/>
        <v>0</v>
      </c>
      <c r="L38" s="303">
        <f t="shared" si="19"/>
        <v>0</v>
      </c>
      <c r="M38" s="303">
        <f t="shared" si="19"/>
        <v>0</v>
      </c>
      <c r="N38" s="303">
        <f t="shared" si="19"/>
        <v>0</v>
      </c>
      <c r="O38" s="303">
        <f t="shared" si="19"/>
        <v>0</v>
      </c>
      <c r="P38" s="303">
        <f t="shared" si="19"/>
        <v>0</v>
      </c>
      <c r="Q38" s="303">
        <f t="shared" si="19"/>
        <v>0</v>
      </c>
      <c r="R38" s="303">
        <f t="shared" si="19"/>
        <v>0</v>
      </c>
      <c r="S38" s="303">
        <f t="shared" si="19"/>
        <v>0</v>
      </c>
      <c r="T38" s="303">
        <f t="shared" si="19"/>
        <v>0</v>
      </c>
      <c r="U38" s="303">
        <f t="shared" si="19"/>
        <v>0</v>
      </c>
      <c r="V38" s="303">
        <f t="shared" si="19"/>
        <v>0</v>
      </c>
      <c r="W38" s="303">
        <f t="shared" si="19"/>
        <v>0</v>
      </c>
      <c r="X38" s="303">
        <f t="shared" si="19"/>
        <v>0</v>
      </c>
      <c r="Y38" s="303">
        <f t="shared" si="19"/>
        <v>0</v>
      </c>
      <c r="Z38" s="303">
        <f t="shared" si="19"/>
        <v>0</v>
      </c>
      <c r="AA38" s="303">
        <f aca="true" t="shared" si="20" ref="AA38:AF38">SUM(AA34:AA37)</f>
        <v>0</v>
      </c>
      <c r="AB38" s="303">
        <f t="shared" si="20"/>
        <v>0</v>
      </c>
      <c r="AC38" s="303">
        <f t="shared" si="20"/>
        <v>0</v>
      </c>
      <c r="AD38" s="303">
        <f t="shared" si="20"/>
        <v>0</v>
      </c>
      <c r="AE38" s="303">
        <f t="shared" si="20"/>
        <v>0</v>
      </c>
      <c r="AF38" s="303">
        <f t="shared" si="20"/>
        <v>0</v>
      </c>
      <c r="AG38" s="303">
        <f t="shared" si="19"/>
        <v>0</v>
      </c>
      <c r="AH38" s="303">
        <f t="shared" si="19"/>
        <v>0</v>
      </c>
      <c r="AI38" s="303">
        <f t="shared" si="19"/>
        <v>0</v>
      </c>
      <c r="AJ38" s="303">
        <f t="shared" si="19"/>
        <v>0</v>
      </c>
      <c r="AK38" s="303">
        <f t="shared" si="19"/>
        <v>0</v>
      </c>
      <c r="AL38" s="310">
        <f t="shared" si="0"/>
        <v>0</v>
      </c>
      <c r="AM38" s="310">
        <f t="shared" si="1"/>
        <v>0</v>
      </c>
      <c r="AN38" s="310">
        <f t="shared" si="2"/>
        <v>0</v>
      </c>
      <c r="AQ38" s="290"/>
      <c r="AS38" s="281"/>
    </row>
    <row r="39" spans="1:45" s="278" customFormat="1" ht="60">
      <c r="A39" s="594" t="s">
        <v>30</v>
      </c>
      <c r="B39" s="595"/>
      <c r="C39" s="303">
        <f>C28+C33+C38</f>
        <v>0</v>
      </c>
      <c r="D39" s="303">
        <f aca="true" t="shared" si="21" ref="D39:AK39">D28+D33+D38</f>
        <v>0</v>
      </c>
      <c r="E39" s="303">
        <f t="shared" si="21"/>
        <v>0</v>
      </c>
      <c r="F39" s="303">
        <f t="shared" si="21"/>
        <v>0</v>
      </c>
      <c r="G39" s="303">
        <f t="shared" si="21"/>
        <v>0</v>
      </c>
      <c r="H39" s="303">
        <f t="shared" si="21"/>
        <v>0</v>
      </c>
      <c r="I39" s="303">
        <f t="shared" si="21"/>
        <v>0</v>
      </c>
      <c r="J39" s="303">
        <f t="shared" si="21"/>
        <v>0</v>
      </c>
      <c r="K39" s="303">
        <f t="shared" si="21"/>
        <v>0</v>
      </c>
      <c r="L39" s="303">
        <f t="shared" si="21"/>
        <v>0</v>
      </c>
      <c r="M39" s="303">
        <f t="shared" si="21"/>
        <v>0</v>
      </c>
      <c r="N39" s="303">
        <f t="shared" si="21"/>
        <v>0</v>
      </c>
      <c r="O39" s="303">
        <f t="shared" si="21"/>
        <v>0</v>
      </c>
      <c r="P39" s="303">
        <f t="shared" si="21"/>
        <v>0</v>
      </c>
      <c r="Q39" s="303">
        <f t="shared" si="21"/>
        <v>0</v>
      </c>
      <c r="R39" s="303">
        <f t="shared" si="21"/>
        <v>0</v>
      </c>
      <c r="S39" s="303">
        <f t="shared" si="21"/>
        <v>0</v>
      </c>
      <c r="T39" s="303">
        <f t="shared" si="21"/>
        <v>0</v>
      </c>
      <c r="U39" s="303">
        <f t="shared" si="21"/>
        <v>0</v>
      </c>
      <c r="V39" s="303">
        <f t="shared" si="21"/>
        <v>0</v>
      </c>
      <c r="W39" s="303">
        <f t="shared" si="21"/>
        <v>0</v>
      </c>
      <c r="X39" s="303">
        <f t="shared" si="21"/>
        <v>0</v>
      </c>
      <c r="Y39" s="303">
        <f t="shared" si="21"/>
        <v>0</v>
      </c>
      <c r="Z39" s="303">
        <f t="shared" si="21"/>
        <v>0</v>
      </c>
      <c r="AA39" s="303">
        <f aca="true" t="shared" si="22" ref="AA39:AF39">AA28+AA33+AA38</f>
        <v>0</v>
      </c>
      <c r="AB39" s="303">
        <f t="shared" si="22"/>
        <v>0</v>
      </c>
      <c r="AC39" s="303">
        <f t="shared" si="22"/>
        <v>0</v>
      </c>
      <c r="AD39" s="303">
        <f t="shared" si="22"/>
        <v>0</v>
      </c>
      <c r="AE39" s="303">
        <f t="shared" si="22"/>
        <v>0</v>
      </c>
      <c r="AF39" s="303">
        <f t="shared" si="22"/>
        <v>0</v>
      </c>
      <c r="AG39" s="303">
        <f t="shared" si="21"/>
        <v>0</v>
      </c>
      <c r="AH39" s="303">
        <f t="shared" si="21"/>
        <v>0</v>
      </c>
      <c r="AI39" s="303">
        <f t="shared" si="21"/>
        <v>0</v>
      </c>
      <c r="AJ39" s="303">
        <f t="shared" si="21"/>
        <v>0</v>
      </c>
      <c r="AK39" s="303">
        <f t="shared" si="21"/>
        <v>0</v>
      </c>
      <c r="AL39" s="310">
        <f t="shared" si="0"/>
        <v>0</v>
      </c>
      <c r="AM39" s="310">
        <f t="shared" si="1"/>
        <v>0</v>
      </c>
      <c r="AN39" s="310">
        <f t="shared" si="2"/>
        <v>0</v>
      </c>
      <c r="AQ39" s="290"/>
      <c r="AS39" s="281"/>
    </row>
    <row r="40" spans="1:45" ht="61.5">
      <c r="A40" s="299">
        <v>25</v>
      </c>
      <c r="B40" s="299" t="s">
        <v>31</v>
      </c>
      <c r="C40" s="300"/>
      <c r="D40" s="300"/>
      <c r="E40" s="300"/>
      <c r="F40" s="300"/>
      <c r="G40" s="304"/>
      <c r="H40" s="304"/>
      <c r="I40" s="300"/>
      <c r="J40" s="300"/>
      <c r="K40" s="304"/>
      <c r="L40" s="304"/>
      <c r="M40" s="304"/>
      <c r="N40" s="304"/>
      <c r="O40" s="300"/>
      <c r="P40" s="300"/>
      <c r="Q40" s="304"/>
      <c r="R40" s="304"/>
      <c r="S40" s="304"/>
      <c r="T40" s="304"/>
      <c r="U40" s="300"/>
      <c r="V40" s="300"/>
      <c r="W40" s="300"/>
      <c r="X40" s="300"/>
      <c r="Y40" s="304"/>
      <c r="Z40" s="304"/>
      <c r="AA40" s="304"/>
      <c r="AB40" s="304"/>
      <c r="AC40" s="304"/>
      <c r="AD40" s="304"/>
      <c r="AE40" s="300"/>
      <c r="AF40" s="300"/>
      <c r="AG40" s="300"/>
      <c r="AH40" s="300"/>
      <c r="AI40" s="300"/>
      <c r="AJ40" s="300"/>
      <c r="AK40" s="300"/>
      <c r="AL40" s="300">
        <f t="shared" si="0"/>
        <v>0</v>
      </c>
      <c r="AM40" s="300">
        <f t="shared" si="1"/>
        <v>0</v>
      </c>
      <c r="AN40" s="300">
        <f t="shared" si="2"/>
        <v>0</v>
      </c>
      <c r="AP40" s="273"/>
      <c r="AQ40" s="273"/>
      <c r="AR40" s="273"/>
      <c r="AS40" s="286"/>
    </row>
    <row r="41" spans="1:45" ht="61.5">
      <c r="A41" s="299">
        <v>26</v>
      </c>
      <c r="B41" s="299" t="s">
        <v>174</v>
      </c>
      <c r="C41" s="300"/>
      <c r="D41" s="300"/>
      <c r="E41" s="300"/>
      <c r="F41" s="300"/>
      <c r="G41" s="304"/>
      <c r="H41" s="304"/>
      <c r="I41" s="300"/>
      <c r="J41" s="300"/>
      <c r="K41" s="304"/>
      <c r="L41" s="304"/>
      <c r="M41" s="304"/>
      <c r="N41" s="304"/>
      <c r="O41" s="300"/>
      <c r="P41" s="300"/>
      <c r="Q41" s="304"/>
      <c r="R41" s="304"/>
      <c r="S41" s="304"/>
      <c r="T41" s="304"/>
      <c r="U41" s="300"/>
      <c r="V41" s="300"/>
      <c r="W41" s="300"/>
      <c r="X41" s="300"/>
      <c r="Y41" s="304"/>
      <c r="Z41" s="304"/>
      <c r="AA41" s="304"/>
      <c r="AB41" s="304"/>
      <c r="AC41" s="304"/>
      <c r="AD41" s="304"/>
      <c r="AE41" s="300"/>
      <c r="AF41" s="300"/>
      <c r="AG41" s="300"/>
      <c r="AH41" s="300"/>
      <c r="AI41" s="300"/>
      <c r="AJ41" s="300"/>
      <c r="AK41" s="300"/>
      <c r="AL41" s="300">
        <f t="shared" si="0"/>
        <v>0</v>
      </c>
      <c r="AM41" s="300">
        <f t="shared" si="1"/>
        <v>0</v>
      </c>
      <c r="AN41" s="300">
        <f t="shared" si="2"/>
        <v>0</v>
      </c>
      <c r="AP41" s="273"/>
      <c r="AQ41" s="273"/>
      <c r="AR41" s="273"/>
      <c r="AS41" s="286"/>
    </row>
    <row r="42" spans="1:45" ht="61.5">
      <c r="A42" s="299">
        <v>27</v>
      </c>
      <c r="B42" s="299" t="s">
        <v>32</v>
      </c>
      <c r="C42" s="300"/>
      <c r="D42" s="300"/>
      <c r="E42" s="300"/>
      <c r="F42" s="300"/>
      <c r="G42" s="304"/>
      <c r="H42" s="304"/>
      <c r="I42" s="300"/>
      <c r="J42" s="300"/>
      <c r="K42" s="304"/>
      <c r="L42" s="304"/>
      <c r="M42" s="304"/>
      <c r="N42" s="304"/>
      <c r="O42" s="300"/>
      <c r="P42" s="300"/>
      <c r="Q42" s="304"/>
      <c r="R42" s="304"/>
      <c r="S42" s="304"/>
      <c r="T42" s="304"/>
      <c r="U42" s="300"/>
      <c r="V42" s="300"/>
      <c r="W42" s="300"/>
      <c r="X42" s="300"/>
      <c r="Y42" s="304"/>
      <c r="Z42" s="304"/>
      <c r="AA42" s="304"/>
      <c r="AB42" s="304"/>
      <c r="AC42" s="304"/>
      <c r="AD42" s="304"/>
      <c r="AE42" s="300"/>
      <c r="AF42" s="300"/>
      <c r="AG42" s="300"/>
      <c r="AH42" s="300"/>
      <c r="AI42" s="300"/>
      <c r="AJ42" s="300"/>
      <c r="AK42" s="300"/>
      <c r="AL42" s="300">
        <f t="shared" si="0"/>
        <v>0</v>
      </c>
      <c r="AM42" s="300">
        <f t="shared" si="1"/>
        <v>0</v>
      </c>
      <c r="AN42" s="300">
        <f t="shared" si="2"/>
        <v>0</v>
      </c>
      <c r="AP42" s="273"/>
      <c r="AQ42" s="273"/>
      <c r="AR42" s="273"/>
      <c r="AS42" s="286"/>
    </row>
    <row r="43" spans="1:45" ht="61.5">
      <c r="A43" s="299">
        <v>28</v>
      </c>
      <c r="B43" s="299" t="s">
        <v>33</v>
      </c>
      <c r="C43" s="300"/>
      <c r="D43" s="300"/>
      <c r="E43" s="300"/>
      <c r="F43" s="300"/>
      <c r="G43" s="304"/>
      <c r="H43" s="304"/>
      <c r="I43" s="300"/>
      <c r="J43" s="300"/>
      <c r="K43" s="304"/>
      <c r="L43" s="304"/>
      <c r="M43" s="304"/>
      <c r="N43" s="304"/>
      <c r="O43" s="300"/>
      <c r="P43" s="300"/>
      <c r="Q43" s="304"/>
      <c r="R43" s="304"/>
      <c r="S43" s="304"/>
      <c r="T43" s="304"/>
      <c r="U43" s="300"/>
      <c r="V43" s="300"/>
      <c r="W43" s="300"/>
      <c r="X43" s="300"/>
      <c r="Y43" s="304"/>
      <c r="Z43" s="304"/>
      <c r="AA43" s="304"/>
      <c r="AB43" s="304"/>
      <c r="AC43" s="304"/>
      <c r="AD43" s="304"/>
      <c r="AE43" s="300"/>
      <c r="AF43" s="300"/>
      <c r="AG43" s="300"/>
      <c r="AH43" s="300"/>
      <c r="AI43" s="300"/>
      <c r="AJ43" s="300"/>
      <c r="AK43" s="300"/>
      <c r="AL43" s="300">
        <f t="shared" si="0"/>
        <v>0</v>
      </c>
      <c r="AM43" s="300">
        <f t="shared" si="1"/>
        <v>0</v>
      </c>
      <c r="AN43" s="300">
        <f t="shared" si="2"/>
        <v>0</v>
      </c>
      <c r="AP43" s="273"/>
      <c r="AQ43" s="273"/>
      <c r="AR43" s="273"/>
      <c r="AS43" s="286"/>
    </row>
    <row r="44" spans="1:45" s="278" customFormat="1" ht="60">
      <c r="A44" s="594" t="s">
        <v>34</v>
      </c>
      <c r="B44" s="595"/>
      <c r="C44" s="303">
        <f>C40+C41+C42+C43</f>
        <v>0</v>
      </c>
      <c r="D44" s="303">
        <f aca="true" t="shared" si="23" ref="D44:AK44">D40+D41+D42+D43</f>
        <v>0</v>
      </c>
      <c r="E44" s="303">
        <f t="shared" si="23"/>
        <v>0</v>
      </c>
      <c r="F44" s="303">
        <f t="shared" si="23"/>
        <v>0</v>
      </c>
      <c r="G44" s="303">
        <f t="shared" si="23"/>
        <v>0</v>
      </c>
      <c r="H44" s="303">
        <f t="shared" si="23"/>
        <v>0</v>
      </c>
      <c r="I44" s="303">
        <f t="shared" si="23"/>
        <v>0</v>
      </c>
      <c r="J44" s="303">
        <f t="shared" si="23"/>
        <v>0</v>
      </c>
      <c r="K44" s="303">
        <f t="shared" si="23"/>
        <v>0</v>
      </c>
      <c r="L44" s="303">
        <f t="shared" si="23"/>
        <v>0</v>
      </c>
      <c r="M44" s="303">
        <f t="shared" si="23"/>
        <v>0</v>
      </c>
      <c r="N44" s="303">
        <f t="shared" si="23"/>
        <v>0</v>
      </c>
      <c r="O44" s="303">
        <f t="shared" si="23"/>
        <v>0</v>
      </c>
      <c r="P44" s="303">
        <f t="shared" si="23"/>
        <v>0</v>
      </c>
      <c r="Q44" s="303">
        <f t="shared" si="23"/>
        <v>0</v>
      </c>
      <c r="R44" s="303">
        <f t="shared" si="23"/>
        <v>0</v>
      </c>
      <c r="S44" s="303">
        <f t="shared" si="23"/>
        <v>0</v>
      </c>
      <c r="T44" s="303">
        <f t="shared" si="23"/>
        <v>0</v>
      </c>
      <c r="U44" s="303">
        <f t="shared" si="23"/>
        <v>0</v>
      </c>
      <c r="V44" s="303">
        <f t="shared" si="23"/>
        <v>0</v>
      </c>
      <c r="W44" s="303">
        <f t="shared" si="23"/>
        <v>0</v>
      </c>
      <c r="X44" s="303">
        <f t="shared" si="23"/>
        <v>0</v>
      </c>
      <c r="Y44" s="303">
        <f t="shared" si="23"/>
        <v>0</v>
      </c>
      <c r="Z44" s="303">
        <f t="shared" si="23"/>
        <v>0</v>
      </c>
      <c r="AA44" s="303">
        <f aca="true" t="shared" si="24" ref="AA44:AF44">AA40+AA41+AA42+AA43</f>
        <v>0</v>
      </c>
      <c r="AB44" s="303">
        <f t="shared" si="24"/>
        <v>0</v>
      </c>
      <c r="AC44" s="303">
        <f t="shared" si="24"/>
        <v>0</v>
      </c>
      <c r="AD44" s="303">
        <f t="shared" si="24"/>
        <v>0</v>
      </c>
      <c r="AE44" s="303">
        <f t="shared" si="24"/>
        <v>0</v>
      </c>
      <c r="AF44" s="303">
        <f t="shared" si="24"/>
        <v>0</v>
      </c>
      <c r="AG44" s="303">
        <f t="shared" si="23"/>
        <v>0</v>
      </c>
      <c r="AH44" s="303">
        <f t="shared" si="23"/>
        <v>0</v>
      </c>
      <c r="AI44" s="303">
        <f t="shared" si="23"/>
        <v>0</v>
      </c>
      <c r="AJ44" s="303">
        <f t="shared" si="23"/>
        <v>0</v>
      </c>
      <c r="AK44" s="303">
        <f t="shared" si="23"/>
        <v>0</v>
      </c>
      <c r="AL44" s="310">
        <f t="shared" si="0"/>
        <v>0</v>
      </c>
      <c r="AM44" s="310">
        <f t="shared" si="1"/>
        <v>0</v>
      </c>
      <c r="AN44" s="310">
        <f t="shared" si="2"/>
        <v>0</v>
      </c>
      <c r="AQ44" s="290"/>
      <c r="AS44" s="281"/>
    </row>
    <row r="45" spans="1:45" ht="61.5">
      <c r="A45" s="299">
        <v>29</v>
      </c>
      <c r="B45" s="299" t="s">
        <v>35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70"/>
      <c r="T45" s="269"/>
      <c r="U45" s="269"/>
      <c r="V45" s="269"/>
      <c r="W45" s="269"/>
      <c r="X45" s="269"/>
      <c r="Y45" s="269"/>
      <c r="Z45" s="269"/>
      <c r="AA45" s="270"/>
      <c r="AB45" s="270"/>
      <c r="AC45" s="270"/>
      <c r="AD45" s="270"/>
      <c r="AE45" s="269"/>
      <c r="AF45" s="269"/>
      <c r="AG45" s="269"/>
      <c r="AH45" s="220"/>
      <c r="AI45" s="220"/>
      <c r="AJ45" s="300"/>
      <c r="AK45" s="300"/>
      <c r="AL45" s="300">
        <f t="shared" si="0"/>
        <v>0</v>
      </c>
      <c r="AM45" s="300">
        <f t="shared" si="1"/>
        <v>0</v>
      </c>
      <c r="AN45" s="300">
        <f t="shared" si="2"/>
        <v>0</v>
      </c>
      <c r="AP45" s="273"/>
      <c r="AQ45" s="273"/>
      <c r="AR45" s="273"/>
      <c r="AS45" s="286"/>
    </row>
    <row r="46" spans="1:45" ht="61.5">
      <c r="A46" s="299">
        <v>30</v>
      </c>
      <c r="B46" s="299" t="s">
        <v>36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70"/>
      <c r="AB46" s="270"/>
      <c r="AC46" s="270"/>
      <c r="AD46" s="270"/>
      <c r="AE46" s="269"/>
      <c r="AF46" s="269"/>
      <c r="AG46" s="269"/>
      <c r="AH46" s="220"/>
      <c r="AI46" s="220"/>
      <c r="AJ46" s="300"/>
      <c r="AK46" s="300"/>
      <c r="AL46" s="300">
        <f t="shared" si="0"/>
        <v>0</v>
      </c>
      <c r="AM46" s="300">
        <f t="shared" si="1"/>
        <v>0</v>
      </c>
      <c r="AN46" s="300">
        <f t="shared" si="2"/>
        <v>0</v>
      </c>
      <c r="AP46" s="273"/>
      <c r="AQ46" s="273"/>
      <c r="AR46" s="273"/>
      <c r="AS46" s="286"/>
    </row>
    <row r="47" spans="1:45" ht="61.5">
      <c r="A47" s="299">
        <v>31</v>
      </c>
      <c r="B47" s="299" t="s">
        <v>37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70"/>
      <c r="AB47" s="270"/>
      <c r="AC47" s="270"/>
      <c r="AD47" s="270"/>
      <c r="AE47" s="269"/>
      <c r="AF47" s="269"/>
      <c r="AG47" s="269"/>
      <c r="AH47" s="220"/>
      <c r="AI47" s="220"/>
      <c r="AJ47" s="300"/>
      <c r="AK47" s="300"/>
      <c r="AL47" s="300">
        <f t="shared" si="0"/>
        <v>0</v>
      </c>
      <c r="AM47" s="300">
        <f t="shared" si="1"/>
        <v>0</v>
      </c>
      <c r="AN47" s="300">
        <f t="shared" si="2"/>
        <v>0</v>
      </c>
      <c r="AP47" s="273"/>
      <c r="AQ47" s="273"/>
      <c r="AR47" s="273"/>
      <c r="AS47" s="286"/>
    </row>
    <row r="48" spans="1:45" ht="61.5">
      <c r="A48" s="299">
        <v>32</v>
      </c>
      <c r="B48" s="299" t="s">
        <v>38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70"/>
      <c r="AB48" s="270"/>
      <c r="AC48" s="270"/>
      <c r="AD48" s="270"/>
      <c r="AE48" s="269"/>
      <c r="AF48" s="269"/>
      <c r="AG48" s="269"/>
      <c r="AH48" s="220"/>
      <c r="AI48" s="220"/>
      <c r="AJ48" s="300"/>
      <c r="AK48" s="300"/>
      <c r="AL48" s="300">
        <f t="shared" si="0"/>
        <v>0</v>
      </c>
      <c r="AM48" s="300">
        <f t="shared" si="1"/>
        <v>0</v>
      </c>
      <c r="AN48" s="300">
        <f t="shared" si="2"/>
        <v>0</v>
      </c>
      <c r="AP48" s="273"/>
      <c r="AQ48" s="273"/>
      <c r="AR48" s="273"/>
      <c r="AS48" s="286"/>
    </row>
    <row r="49" spans="1:45" s="278" customFormat="1" ht="57" customHeight="1">
      <c r="A49" s="594" t="s">
        <v>39</v>
      </c>
      <c r="B49" s="595"/>
      <c r="C49" s="303">
        <f>C45+C46+C47+C48</f>
        <v>0</v>
      </c>
      <c r="D49" s="303">
        <f aca="true" t="shared" si="25" ref="D49:AK49">D45+D46+D47+D48</f>
        <v>0</v>
      </c>
      <c r="E49" s="303">
        <f t="shared" si="25"/>
        <v>0</v>
      </c>
      <c r="F49" s="303">
        <f t="shared" si="25"/>
        <v>0</v>
      </c>
      <c r="G49" s="303">
        <f t="shared" si="25"/>
        <v>0</v>
      </c>
      <c r="H49" s="303">
        <f t="shared" si="25"/>
        <v>0</v>
      </c>
      <c r="I49" s="303">
        <f t="shared" si="25"/>
        <v>0</v>
      </c>
      <c r="J49" s="303">
        <f t="shared" si="25"/>
        <v>0</v>
      </c>
      <c r="K49" s="303">
        <f t="shared" si="25"/>
        <v>0</v>
      </c>
      <c r="L49" s="303">
        <f t="shared" si="25"/>
        <v>0</v>
      </c>
      <c r="M49" s="303">
        <f t="shared" si="25"/>
        <v>0</v>
      </c>
      <c r="N49" s="303">
        <f t="shared" si="25"/>
        <v>0</v>
      </c>
      <c r="O49" s="303">
        <f t="shared" si="25"/>
        <v>0</v>
      </c>
      <c r="P49" s="303">
        <f t="shared" si="25"/>
        <v>0</v>
      </c>
      <c r="Q49" s="303">
        <f t="shared" si="25"/>
        <v>0</v>
      </c>
      <c r="R49" s="303">
        <f t="shared" si="25"/>
        <v>0</v>
      </c>
      <c r="S49" s="303">
        <f t="shared" si="25"/>
        <v>0</v>
      </c>
      <c r="T49" s="303">
        <f t="shared" si="25"/>
        <v>0</v>
      </c>
      <c r="U49" s="303">
        <f t="shared" si="25"/>
        <v>0</v>
      </c>
      <c r="V49" s="303">
        <f t="shared" si="25"/>
        <v>0</v>
      </c>
      <c r="W49" s="303">
        <f t="shared" si="25"/>
        <v>0</v>
      </c>
      <c r="X49" s="303">
        <f t="shared" si="25"/>
        <v>0</v>
      </c>
      <c r="Y49" s="303">
        <f t="shared" si="25"/>
        <v>0</v>
      </c>
      <c r="Z49" s="303">
        <f t="shared" si="25"/>
        <v>0</v>
      </c>
      <c r="AA49" s="303">
        <f aca="true" t="shared" si="26" ref="AA49:AF49">AA45+AA46+AA47+AA48</f>
        <v>0</v>
      </c>
      <c r="AB49" s="303">
        <f t="shared" si="26"/>
        <v>0</v>
      </c>
      <c r="AC49" s="303">
        <f t="shared" si="26"/>
        <v>0</v>
      </c>
      <c r="AD49" s="303">
        <f t="shared" si="26"/>
        <v>0</v>
      </c>
      <c r="AE49" s="303">
        <f t="shared" si="26"/>
        <v>0</v>
      </c>
      <c r="AF49" s="303">
        <f t="shared" si="26"/>
        <v>0</v>
      </c>
      <c r="AG49" s="303">
        <f t="shared" si="25"/>
        <v>0</v>
      </c>
      <c r="AH49" s="303">
        <f t="shared" si="25"/>
        <v>0</v>
      </c>
      <c r="AI49" s="303">
        <f t="shared" si="25"/>
        <v>0</v>
      </c>
      <c r="AJ49" s="303">
        <f t="shared" si="25"/>
        <v>0</v>
      </c>
      <c r="AK49" s="303">
        <f t="shared" si="25"/>
        <v>0</v>
      </c>
      <c r="AL49" s="310">
        <f t="shared" si="0"/>
        <v>0</v>
      </c>
      <c r="AM49" s="310">
        <f t="shared" si="1"/>
        <v>0</v>
      </c>
      <c r="AN49" s="310">
        <f t="shared" si="2"/>
        <v>0</v>
      </c>
      <c r="AQ49" s="290"/>
      <c r="AS49" s="281"/>
    </row>
    <row r="50" spans="1:45" s="278" customFormat="1" ht="60">
      <c r="A50" s="594" t="s">
        <v>105</v>
      </c>
      <c r="B50" s="595"/>
      <c r="C50" s="303">
        <f>C44+C49</f>
        <v>0</v>
      </c>
      <c r="D50" s="303">
        <f aca="true" t="shared" si="27" ref="D50:AK50">D44+D49</f>
        <v>0</v>
      </c>
      <c r="E50" s="303">
        <f t="shared" si="27"/>
        <v>0</v>
      </c>
      <c r="F50" s="303">
        <f t="shared" si="27"/>
        <v>0</v>
      </c>
      <c r="G50" s="303">
        <f t="shared" si="27"/>
        <v>0</v>
      </c>
      <c r="H50" s="303">
        <f t="shared" si="27"/>
        <v>0</v>
      </c>
      <c r="I50" s="303">
        <f t="shared" si="27"/>
        <v>0</v>
      </c>
      <c r="J50" s="303">
        <f t="shared" si="27"/>
        <v>0</v>
      </c>
      <c r="K50" s="303">
        <f t="shared" si="27"/>
        <v>0</v>
      </c>
      <c r="L50" s="303">
        <f t="shared" si="27"/>
        <v>0</v>
      </c>
      <c r="M50" s="303">
        <f t="shared" si="27"/>
        <v>0</v>
      </c>
      <c r="N50" s="303">
        <f t="shared" si="27"/>
        <v>0</v>
      </c>
      <c r="O50" s="303">
        <f t="shared" si="27"/>
        <v>0</v>
      </c>
      <c r="P50" s="303">
        <f t="shared" si="27"/>
        <v>0</v>
      </c>
      <c r="Q50" s="303">
        <f t="shared" si="27"/>
        <v>0</v>
      </c>
      <c r="R50" s="303">
        <f t="shared" si="27"/>
        <v>0</v>
      </c>
      <c r="S50" s="303">
        <f t="shared" si="27"/>
        <v>0</v>
      </c>
      <c r="T50" s="303">
        <f t="shared" si="27"/>
        <v>0</v>
      </c>
      <c r="U50" s="303">
        <f t="shared" si="27"/>
        <v>0</v>
      </c>
      <c r="V50" s="303">
        <f t="shared" si="27"/>
        <v>0</v>
      </c>
      <c r="W50" s="303">
        <f t="shared" si="27"/>
        <v>0</v>
      </c>
      <c r="X50" s="303">
        <f t="shared" si="27"/>
        <v>0</v>
      </c>
      <c r="Y50" s="303">
        <f t="shared" si="27"/>
        <v>0</v>
      </c>
      <c r="Z50" s="303">
        <f t="shared" si="27"/>
        <v>0</v>
      </c>
      <c r="AA50" s="303">
        <f aca="true" t="shared" si="28" ref="AA50:AF50">AA44+AA49</f>
        <v>0</v>
      </c>
      <c r="AB50" s="303">
        <f t="shared" si="28"/>
        <v>0</v>
      </c>
      <c r="AC50" s="303">
        <f t="shared" si="28"/>
        <v>0</v>
      </c>
      <c r="AD50" s="303">
        <f t="shared" si="28"/>
        <v>0</v>
      </c>
      <c r="AE50" s="303">
        <f t="shared" si="28"/>
        <v>0</v>
      </c>
      <c r="AF50" s="303">
        <f t="shared" si="28"/>
        <v>0</v>
      </c>
      <c r="AG50" s="303">
        <f t="shared" si="27"/>
        <v>0</v>
      </c>
      <c r="AH50" s="303">
        <f t="shared" si="27"/>
        <v>0</v>
      </c>
      <c r="AI50" s="303">
        <f t="shared" si="27"/>
        <v>0</v>
      </c>
      <c r="AJ50" s="303">
        <f t="shared" si="27"/>
        <v>0</v>
      </c>
      <c r="AK50" s="303">
        <f t="shared" si="27"/>
        <v>0</v>
      </c>
      <c r="AL50" s="310">
        <f t="shared" si="0"/>
        <v>0</v>
      </c>
      <c r="AM50" s="310">
        <f t="shared" si="1"/>
        <v>0</v>
      </c>
      <c r="AN50" s="310">
        <f t="shared" si="2"/>
        <v>0</v>
      </c>
      <c r="AQ50" s="290"/>
      <c r="AS50" s="281"/>
    </row>
    <row r="51" spans="1:45" s="278" customFormat="1" ht="60">
      <c r="A51" s="594" t="s">
        <v>40</v>
      </c>
      <c r="B51" s="595"/>
      <c r="C51" s="303">
        <f>C14+C25+C39+C50</f>
        <v>0</v>
      </c>
      <c r="D51" s="303">
        <f aca="true" t="shared" si="29" ref="D51:AK51">D14+D25+D39+D50</f>
        <v>0</v>
      </c>
      <c r="E51" s="303">
        <f t="shared" si="29"/>
        <v>0</v>
      </c>
      <c r="F51" s="303">
        <f t="shared" si="29"/>
        <v>0</v>
      </c>
      <c r="G51" s="303">
        <f t="shared" si="29"/>
        <v>0</v>
      </c>
      <c r="H51" s="303">
        <f t="shared" si="29"/>
        <v>0</v>
      </c>
      <c r="I51" s="303">
        <f t="shared" si="29"/>
        <v>0</v>
      </c>
      <c r="J51" s="303">
        <f t="shared" si="29"/>
        <v>0</v>
      </c>
      <c r="K51" s="303">
        <f t="shared" si="29"/>
        <v>0</v>
      </c>
      <c r="L51" s="303">
        <f t="shared" si="29"/>
        <v>0</v>
      </c>
      <c r="M51" s="303">
        <f t="shared" si="29"/>
        <v>0</v>
      </c>
      <c r="N51" s="303">
        <f t="shared" si="29"/>
        <v>0</v>
      </c>
      <c r="O51" s="303">
        <f t="shared" si="29"/>
        <v>0</v>
      </c>
      <c r="P51" s="303">
        <f t="shared" si="29"/>
        <v>0</v>
      </c>
      <c r="Q51" s="303">
        <f t="shared" si="29"/>
        <v>0</v>
      </c>
      <c r="R51" s="303">
        <f t="shared" si="29"/>
        <v>0</v>
      </c>
      <c r="S51" s="303">
        <f t="shared" si="29"/>
        <v>0</v>
      </c>
      <c r="T51" s="303">
        <f t="shared" si="29"/>
        <v>0</v>
      </c>
      <c r="U51" s="303">
        <f t="shared" si="29"/>
        <v>0</v>
      </c>
      <c r="V51" s="303">
        <f t="shared" si="29"/>
        <v>0</v>
      </c>
      <c r="W51" s="303">
        <f t="shared" si="29"/>
        <v>0</v>
      </c>
      <c r="X51" s="303">
        <f t="shared" si="29"/>
        <v>0</v>
      </c>
      <c r="Y51" s="303">
        <f t="shared" si="29"/>
        <v>0</v>
      </c>
      <c r="Z51" s="303">
        <f t="shared" si="29"/>
        <v>0</v>
      </c>
      <c r="AA51" s="303">
        <f aca="true" t="shared" si="30" ref="AA51:AF51">AA14+AA25+AA39+AA50</f>
        <v>0</v>
      </c>
      <c r="AB51" s="303">
        <f t="shared" si="30"/>
        <v>0</v>
      </c>
      <c r="AC51" s="303">
        <f t="shared" si="30"/>
        <v>0</v>
      </c>
      <c r="AD51" s="303">
        <f t="shared" si="30"/>
        <v>0</v>
      </c>
      <c r="AE51" s="303">
        <f t="shared" si="30"/>
        <v>0</v>
      </c>
      <c r="AF51" s="303">
        <f t="shared" si="30"/>
        <v>0</v>
      </c>
      <c r="AG51" s="303">
        <f t="shared" si="29"/>
        <v>0</v>
      </c>
      <c r="AH51" s="303">
        <f t="shared" si="29"/>
        <v>0</v>
      </c>
      <c r="AI51" s="303">
        <f t="shared" si="29"/>
        <v>0</v>
      </c>
      <c r="AJ51" s="303">
        <f t="shared" si="29"/>
        <v>0</v>
      </c>
      <c r="AK51" s="303">
        <f t="shared" si="29"/>
        <v>0</v>
      </c>
      <c r="AL51" s="310">
        <f t="shared" si="0"/>
        <v>0</v>
      </c>
      <c r="AM51" s="310">
        <f t="shared" si="1"/>
        <v>0</v>
      </c>
      <c r="AN51" s="310">
        <f t="shared" si="2"/>
        <v>0</v>
      </c>
      <c r="AQ51" s="290"/>
      <c r="AS51" s="281"/>
    </row>
    <row r="52" spans="1:43" s="193" customFormat="1" ht="21.7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21"/>
      <c r="AI52" s="290"/>
      <c r="AJ52" s="290"/>
      <c r="AK52" s="290"/>
      <c r="AL52" s="290"/>
      <c r="AO52" s="290"/>
      <c r="AQ52" s="281"/>
    </row>
    <row r="53" spans="1:43" s="193" customFormat="1" ht="36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21"/>
      <c r="AI53" s="290"/>
      <c r="AJ53" s="290"/>
      <c r="AK53" s="290"/>
      <c r="AL53" s="290"/>
      <c r="AO53" s="290"/>
      <c r="AQ53" s="281"/>
    </row>
    <row r="54" spans="1:43" s="95" customFormat="1" ht="60">
      <c r="A54" s="382"/>
      <c r="B54" s="382"/>
      <c r="C54" s="382"/>
      <c r="D54" s="382"/>
      <c r="E54" s="382"/>
      <c r="F54" s="382"/>
      <c r="G54" s="382"/>
      <c r="H54" s="382">
        <f>G51+H51</f>
        <v>0</v>
      </c>
      <c r="I54" s="382"/>
      <c r="J54" s="382"/>
      <c r="K54" s="382"/>
      <c r="L54" s="382">
        <f>I51+J51+K51+L51</f>
        <v>0</v>
      </c>
      <c r="M54" s="382"/>
      <c r="N54" s="382">
        <f>M51+N51+O51+P51</f>
        <v>0</v>
      </c>
      <c r="O54" s="382"/>
      <c r="P54" s="382"/>
      <c r="Q54" s="382"/>
      <c r="R54" s="382"/>
      <c r="S54" s="382"/>
      <c r="T54" s="382">
        <f>Q51+R51+S51+T51</f>
        <v>0</v>
      </c>
      <c r="U54" s="382"/>
      <c r="V54" s="382"/>
      <c r="W54" s="382"/>
      <c r="X54" s="382"/>
      <c r="Y54" s="382"/>
      <c r="Z54" s="382">
        <f>U51+V51+W51+X51+Y51+Z51</f>
        <v>0</v>
      </c>
      <c r="AA54" s="382"/>
      <c r="AB54" s="382"/>
      <c r="AC54" s="382"/>
      <c r="AD54" s="382"/>
      <c r="AE54" s="382">
        <f>AG51+AH51+AI51+AJ51+AK51</f>
        <v>0</v>
      </c>
      <c r="AF54" s="382"/>
      <c r="AG54" s="382"/>
      <c r="AH54" s="383"/>
      <c r="AI54" s="99"/>
      <c r="AJ54" s="99"/>
      <c r="AK54" s="99"/>
      <c r="AL54" s="99"/>
      <c r="AO54" s="99"/>
      <c r="AQ54" s="384"/>
    </row>
    <row r="55" spans="1:43" s="194" customFormat="1" ht="8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21"/>
      <c r="AI55" s="290"/>
      <c r="AJ55" s="567" t="s">
        <v>222</v>
      </c>
      <c r="AK55" s="567"/>
      <c r="AL55" s="567"/>
      <c r="AM55" s="567"/>
      <c r="AO55" s="290"/>
      <c r="AQ55" s="281"/>
    </row>
    <row r="56" spans="1:43" s="194" customFormat="1" ht="148.5" customHeight="1">
      <c r="A56" s="288"/>
      <c r="B56" s="288"/>
      <c r="C56" s="288"/>
      <c r="D56" s="567" t="s">
        <v>221</v>
      </c>
      <c r="E56" s="567"/>
      <c r="F56" s="567"/>
      <c r="G56" s="222"/>
      <c r="H56" s="222"/>
      <c r="I56" s="288"/>
      <c r="J56" s="288"/>
      <c r="K56" s="288"/>
      <c r="L56" s="288"/>
      <c r="M56" s="288"/>
      <c r="N56" s="288"/>
      <c r="O56" s="567"/>
      <c r="P56" s="567"/>
      <c r="Q56" s="567"/>
      <c r="R56" s="567"/>
      <c r="S56" s="288"/>
      <c r="T56" s="288"/>
      <c r="U56" s="288"/>
      <c r="V56" s="288"/>
      <c r="W56" s="288"/>
      <c r="X56" s="288"/>
      <c r="Y56" s="288"/>
      <c r="Z56" s="288"/>
      <c r="AA56" s="288"/>
      <c r="AF56" s="288"/>
      <c r="AG56" s="288"/>
      <c r="AH56" s="221"/>
      <c r="AI56" s="290"/>
      <c r="AJ56" s="567"/>
      <c r="AK56" s="567"/>
      <c r="AL56" s="567"/>
      <c r="AM56" s="567"/>
      <c r="AO56" s="290"/>
      <c r="AQ56" s="281"/>
    </row>
    <row r="57" spans="1:43" s="194" customFormat="1" ht="45.75" customHeight="1">
      <c r="A57" s="288"/>
      <c r="B57" s="288"/>
      <c r="C57" s="288"/>
      <c r="D57" s="222"/>
      <c r="E57" s="222"/>
      <c r="F57" s="222"/>
      <c r="G57" s="222"/>
      <c r="H57" s="222"/>
      <c r="I57" s="288"/>
      <c r="J57" s="288"/>
      <c r="K57" s="288"/>
      <c r="L57" s="288"/>
      <c r="M57" s="288"/>
      <c r="N57" s="288"/>
      <c r="O57" s="567"/>
      <c r="P57" s="567"/>
      <c r="Q57" s="567"/>
      <c r="R57" s="567"/>
      <c r="S57" s="288"/>
      <c r="T57" s="288"/>
      <c r="U57" s="288"/>
      <c r="V57" s="288"/>
      <c r="W57" s="288"/>
      <c r="X57" s="288"/>
      <c r="Y57" s="288"/>
      <c r="Z57" s="288"/>
      <c r="AA57" s="288"/>
      <c r="AF57" s="288"/>
      <c r="AG57" s="288"/>
      <c r="AH57" s="221"/>
      <c r="AI57" s="290"/>
      <c r="AJ57" s="290"/>
      <c r="AK57" s="290"/>
      <c r="AL57" s="290"/>
      <c r="AO57" s="290"/>
      <c r="AQ57" s="281"/>
    </row>
    <row r="58" spans="1:43" s="194" customFormat="1" ht="45.75" customHeight="1">
      <c r="A58" s="291"/>
      <c r="B58" s="287"/>
      <c r="C58" s="287"/>
      <c r="D58" s="175"/>
      <c r="E58" s="175"/>
      <c r="F58" s="175"/>
      <c r="G58" s="175"/>
      <c r="H58" s="175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90"/>
      <c r="AI58" s="290"/>
      <c r="AJ58" s="290"/>
      <c r="AK58" s="290"/>
      <c r="AL58" s="290"/>
      <c r="AO58" s="290"/>
      <c r="AQ58" s="281"/>
    </row>
    <row r="59" spans="1:43" s="194" customFormat="1" ht="36" customHeight="1">
      <c r="A59" s="291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90"/>
      <c r="AI59" s="290"/>
      <c r="AJ59" s="290"/>
      <c r="AK59" s="290"/>
      <c r="AL59" s="290"/>
      <c r="AO59" s="290"/>
      <c r="AQ59" s="281"/>
    </row>
    <row r="60" spans="1:43" s="194" customFormat="1" ht="36" customHeight="1">
      <c r="A60" s="291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575"/>
      <c r="O60" s="575"/>
      <c r="P60" s="575"/>
      <c r="Q60" s="575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90"/>
      <c r="AI60" s="290"/>
      <c r="AJ60" s="290"/>
      <c r="AK60" s="290"/>
      <c r="AL60" s="290"/>
      <c r="AO60" s="290"/>
      <c r="AQ60" s="281"/>
    </row>
    <row r="61" spans="1:43" s="194" customFormat="1" ht="48.75" customHeight="1">
      <c r="A61" s="291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575"/>
      <c r="O61" s="575"/>
      <c r="P61" s="575"/>
      <c r="Q61" s="575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90"/>
      <c r="AI61" s="290"/>
      <c r="AJ61" s="290"/>
      <c r="AK61" s="290"/>
      <c r="AL61" s="290"/>
      <c r="AO61" s="290"/>
      <c r="AQ61" s="281"/>
    </row>
    <row r="62" spans="1:43" s="280" customFormat="1" ht="51.75" customHeight="1">
      <c r="A62" s="577" t="s">
        <v>225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577"/>
      <c r="AE62" s="577"/>
      <c r="AF62" s="577"/>
      <c r="AG62" s="380"/>
      <c r="AH62" s="311"/>
      <c r="AI62" s="311"/>
      <c r="AJ62" s="311"/>
      <c r="AK62" s="311"/>
      <c r="AL62" s="311"/>
      <c r="AO62" s="311"/>
      <c r="AQ62" s="312"/>
    </row>
    <row r="63" spans="1:41" ht="47.25" customHeight="1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13"/>
      <c r="AB63" s="198"/>
      <c r="AC63" s="313"/>
      <c r="AG63" s="570" t="s">
        <v>145</v>
      </c>
      <c r="AH63" s="570"/>
      <c r="AI63" s="570"/>
      <c r="AJ63" s="570"/>
      <c r="AK63" s="570"/>
      <c r="AL63" s="567" t="s">
        <v>223</v>
      </c>
      <c r="AM63" s="567"/>
      <c r="AN63" s="567"/>
      <c r="AO63" s="198"/>
    </row>
    <row r="64" spans="1:45" s="194" customFormat="1" ht="45" customHeight="1">
      <c r="A64" s="598" t="s">
        <v>0</v>
      </c>
      <c r="B64" s="598" t="s">
        <v>1</v>
      </c>
      <c r="C64" s="569" t="s">
        <v>131</v>
      </c>
      <c r="D64" s="569"/>
      <c r="E64" s="569" t="s">
        <v>132</v>
      </c>
      <c r="F64" s="569"/>
      <c r="G64" s="569" t="s">
        <v>133</v>
      </c>
      <c r="H64" s="569"/>
      <c r="I64" s="569" t="s">
        <v>134</v>
      </c>
      <c r="J64" s="569"/>
      <c r="K64" s="569" t="s">
        <v>135</v>
      </c>
      <c r="L64" s="569"/>
      <c r="M64" s="569" t="s">
        <v>136</v>
      </c>
      <c r="N64" s="569"/>
      <c r="O64" s="569" t="s">
        <v>137</v>
      </c>
      <c r="P64" s="569"/>
      <c r="Q64" s="569" t="s">
        <v>138</v>
      </c>
      <c r="R64" s="569"/>
      <c r="S64" s="569" t="s">
        <v>139</v>
      </c>
      <c r="T64" s="569"/>
      <c r="U64" s="569" t="s">
        <v>140</v>
      </c>
      <c r="V64" s="569"/>
      <c r="W64" s="569" t="s">
        <v>141</v>
      </c>
      <c r="X64" s="569"/>
      <c r="Y64" s="569" t="s">
        <v>130</v>
      </c>
      <c r="Z64" s="569"/>
      <c r="AA64" s="569" t="s">
        <v>14</v>
      </c>
      <c r="AB64" s="569"/>
      <c r="AC64" s="569" t="s">
        <v>15</v>
      </c>
      <c r="AD64" s="569"/>
      <c r="AE64" s="578" t="s">
        <v>202</v>
      </c>
      <c r="AF64" s="579"/>
      <c r="AG64" s="596" t="s">
        <v>75</v>
      </c>
      <c r="AH64" s="596" t="s">
        <v>13</v>
      </c>
      <c r="AI64" s="596" t="s">
        <v>14</v>
      </c>
      <c r="AJ64" s="596" t="s">
        <v>15</v>
      </c>
      <c r="AK64" s="596" t="s">
        <v>44</v>
      </c>
      <c r="AL64" s="607" t="s">
        <v>16</v>
      </c>
      <c r="AM64" s="608"/>
      <c r="AN64" s="605" t="s">
        <v>17</v>
      </c>
      <c r="AO64" s="375"/>
      <c r="AP64" s="290"/>
      <c r="AQ64" s="290"/>
      <c r="AR64" s="290"/>
      <c r="AS64" s="281"/>
    </row>
    <row r="65" spans="1:45" s="194" customFormat="1" ht="60">
      <c r="A65" s="598"/>
      <c r="B65" s="598"/>
      <c r="C65" s="306" t="s">
        <v>18</v>
      </c>
      <c r="D65" s="306" t="s">
        <v>19</v>
      </c>
      <c r="E65" s="306" t="s">
        <v>18</v>
      </c>
      <c r="F65" s="306" t="s">
        <v>19</v>
      </c>
      <c r="G65" s="306" t="s">
        <v>18</v>
      </c>
      <c r="H65" s="306" t="s">
        <v>19</v>
      </c>
      <c r="I65" s="306" t="s">
        <v>18</v>
      </c>
      <c r="J65" s="306" t="s">
        <v>19</v>
      </c>
      <c r="K65" s="306" t="s">
        <v>18</v>
      </c>
      <c r="L65" s="306" t="s">
        <v>19</v>
      </c>
      <c r="M65" s="306" t="s">
        <v>18</v>
      </c>
      <c r="N65" s="306" t="s">
        <v>19</v>
      </c>
      <c r="O65" s="306" t="s">
        <v>18</v>
      </c>
      <c r="P65" s="306" t="s">
        <v>19</v>
      </c>
      <c r="Q65" s="306" t="s">
        <v>18</v>
      </c>
      <c r="R65" s="306" t="s">
        <v>19</v>
      </c>
      <c r="S65" s="306" t="s">
        <v>18</v>
      </c>
      <c r="T65" s="306" t="s">
        <v>19</v>
      </c>
      <c r="U65" s="306" t="s">
        <v>18</v>
      </c>
      <c r="V65" s="306" t="s">
        <v>19</v>
      </c>
      <c r="W65" s="306" t="s">
        <v>18</v>
      </c>
      <c r="X65" s="306" t="s">
        <v>19</v>
      </c>
      <c r="Y65" s="306" t="s">
        <v>18</v>
      </c>
      <c r="Z65" s="306" t="s">
        <v>19</v>
      </c>
      <c r="AA65" s="306" t="s">
        <v>18</v>
      </c>
      <c r="AB65" s="306" t="s">
        <v>19</v>
      </c>
      <c r="AC65" s="306" t="s">
        <v>18</v>
      </c>
      <c r="AD65" s="306" t="s">
        <v>19</v>
      </c>
      <c r="AE65" s="306" t="s">
        <v>18</v>
      </c>
      <c r="AF65" s="306" t="s">
        <v>19</v>
      </c>
      <c r="AG65" s="597"/>
      <c r="AH65" s="597"/>
      <c r="AI65" s="597"/>
      <c r="AJ65" s="597"/>
      <c r="AK65" s="597"/>
      <c r="AL65" s="217" t="s">
        <v>18</v>
      </c>
      <c r="AM65" s="217" t="s">
        <v>19</v>
      </c>
      <c r="AN65" s="606"/>
      <c r="AO65" s="290"/>
      <c r="AP65" s="290"/>
      <c r="AQ65" s="290"/>
      <c r="AR65" s="290"/>
      <c r="AS65" s="281"/>
    </row>
    <row r="66" spans="1:45" s="273" customFormat="1" ht="61.5">
      <c r="A66" s="196">
        <v>1</v>
      </c>
      <c r="B66" s="196" t="s">
        <v>101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>
        <f>C66+E66+G66+I66+K66+M66+O66+Q66+S66+U66+W66+Y66+AA66+AC66+AE66+AG66+AH66+AI66+AJ66+AK66</f>
        <v>0</v>
      </c>
      <c r="AM66" s="307">
        <f>D66+F66+H66+J66+L66+N66+P66+R66+T66+V66+X66+Z66+AB66+AD66+AF66</f>
        <v>0</v>
      </c>
      <c r="AN66" s="307">
        <f>AL66+AM66</f>
        <v>0</v>
      </c>
      <c r="AO66" s="272"/>
      <c r="AP66" s="272"/>
      <c r="AQ66" s="314"/>
      <c r="AR66" s="314"/>
      <c r="AS66" s="286"/>
    </row>
    <row r="67" spans="1:45" s="273" customFormat="1" ht="61.5">
      <c r="A67" s="196">
        <v>2</v>
      </c>
      <c r="B67" s="196" t="s">
        <v>51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>
        <f aca="true" t="shared" si="31" ref="AL67:AL110">C67+E67+G67+I67+K67+M67+O67+Q67+S67+U67+W67+Y67+AA67+AC67+AE67+AG67+AH67+AI67+AJ67+AK67</f>
        <v>0</v>
      </c>
      <c r="AM67" s="307">
        <f aca="true" t="shared" si="32" ref="AM67:AM110">D67+F67+H67+J67+L67+N67+P67+R67+T67+V67+X67+Z67+AB67+AD67+AF67</f>
        <v>0</v>
      </c>
      <c r="AN67" s="307">
        <f aca="true" t="shared" si="33" ref="AN67:AN110">AL67+AM67</f>
        <v>0</v>
      </c>
      <c r="AO67" s="272"/>
      <c r="AP67" s="272"/>
      <c r="AQ67" s="314"/>
      <c r="AR67" s="314"/>
      <c r="AS67" s="286"/>
    </row>
    <row r="68" spans="1:45" s="273" customFormat="1" ht="61.5">
      <c r="A68" s="196">
        <v>3</v>
      </c>
      <c r="B68" s="196" t="s">
        <v>91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>
        <f t="shared" si="31"/>
        <v>0</v>
      </c>
      <c r="AM68" s="307">
        <f t="shared" si="32"/>
        <v>0</v>
      </c>
      <c r="AN68" s="307">
        <f t="shared" si="33"/>
        <v>0</v>
      </c>
      <c r="AO68" s="272"/>
      <c r="AP68" s="272"/>
      <c r="AQ68" s="314"/>
      <c r="AR68" s="314"/>
      <c r="AS68" s="286"/>
    </row>
    <row r="69" spans="1:45" s="290" customFormat="1" ht="60">
      <c r="A69" s="578" t="s">
        <v>56</v>
      </c>
      <c r="B69" s="579"/>
      <c r="C69" s="308">
        <f>SUM(C66:C68)</f>
        <v>0</v>
      </c>
      <c r="D69" s="308">
        <f aca="true" t="shared" si="34" ref="D69:AK69">SUM(D66:D68)</f>
        <v>0</v>
      </c>
      <c r="E69" s="308">
        <f t="shared" si="34"/>
        <v>0</v>
      </c>
      <c r="F69" s="308">
        <f t="shared" si="34"/>
        <v>0</v>
      </c>
      <c r="G69" s="308">
        <f t="shared" si="34"/>
        <v>0</v>
      </c>
      <c r="H69" s="308">
        <f t="shared" si="34"/>
        <v>0</v>
      </c>
      <c r="I69" s="308">
        <f t="shared" si="34"/>
        <v>0</v>
      </c>
      <c r="J69" s="308">
        <f t="shared" si="34"/>
        <v>0</v>
      </c>
      <c r="K69" s="308">
        <f t="shared" si="34"/>
        <v>0</v>
      </c>
      <c r="L69" s="308">
        <f t="shared" si="34"/>
        <v>0</v>
      </c>
      <c r="M69" s="308">
        <f t="shared" si="34"/>
        <v>0</v>
      </c>
      <c r="N69" s="308">
        <f t="shared" si="34"/>
        <v>0</v>
      </c>
      <c r="O69" s="308">
        <f t="shared" si="34"/>
        <v>0</v>
      </c>
      <c r="P69" s="308">
        <f t="shared" si="34"/>
        <v>0</v>
      </c>
      <c r="Q69" s="308">
        <f t="shared" si="34"/>
        <v>0</v>
      </c>
      <c r="R69" s="308">
        <f t="shared" si="34"/>
        <v>0</v>
      </c>
      <c r="S69" s="308">
        <f t="shared" si="34"/>
        <v>0</v>
      </c>
      <c r="T69" s="308">
        <f t="shared" si="34"/>
        <v>0</v>
      </c>
      <c r="U69" s="308">
        <f t="shared" si="34"/>
        <v>0</v>
      </c>
      <c r="V69" s="308">
        <f t="shared" si="34"/>
        <v>0</v>
      </c>
      <c r="W69" s="308">
        <f t="shared" si="34"/>
        <v>0</v>
      </c>
      <c r="X69" s="308">
        <f t="shared" si="34"/>
        <v>0</v>
      </c>
      <c r="Y69" s="308">
        <f t="shared" si="34"/>
        <v>0</v>
      </c>
      <c r="Z69" s="308">
        <f t="shared" si="34"/>
        <v>0</v>
      </c>
      <c r="AA69" s="308">
        <f t="shared" si="34"/>
        <v>0</v>
      </c>
      <c r="AB69" s="308">
        <f t="shared" si="34"/>
        <v>0</v>
      </c>
      <c r="AC69" s="308">
        <f t="shared" si="34"/>
        <v>0</v>
      </c>
      <c r="AD69" s="308">
        <f t="shared" si="34"/>
        <v>0</v>
      </c>
      <c r="AE69" s="308">
        <f t="shared" si="34"/>
        <v>0</v>
      </c>
      <c r="AF69" s="308">
        <f t="shared" si="34"/>
        <v>0</v>
      </c>
      <c r="AG69" s="308">
        <f t="shared" si="34"/>
        <v>0</v>
      </c>
      <c r="AH69" s="308">
        <f t="shared" si="34"/>
        <v>0</v>
      </c>
      <c r="AI69" s="308">
        <f t="shared" si="34"/>
        <v>0</v>
      </c>
      <c r="AJ69" s="308">
        <f t="shared" si="34"/>
        <v>0</v>
      </c>
      <c r="AK69" s="308">
        <f t="shared" si="34"/>
        <v>0</v>
      </c>
      <c r="AL69" s="308">
        <f>C69+E69+G69+I69+K69+M69+O69+Q69+S69+U69+W69+Y69+AA69+AC69+AE69+AG69+AH69+AI69+AJ69+AK69</f>
        <v>0</v>
      </c>
      <c r="AM69" s="308">
        <f t="shared" si="32"/>
        <v>0</v>
      </c>
      <c r="AN69" s="308">
        <f t="shared" si="33"/>
        <v>0</v>
      </c>
      <c r="AO69" s="272"/>
      <c r="AP69" s="272"/>
      <c r="AQ69" s="272"/>
      <c r="AR69" s="272"/>
      <c r="AS69" s="281"/>
    </row>
    <row r="70" spans="1:45" s="273" customFormat="1" ht="61.5">
      <c r="A70" s="196">
        <v>4</v>
      </c>
      <c r="B70" s="196" t="s">
        <v>48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>
        <f t="shared" si="31"/>
        <v>0</v>
      </c>
      <c r="AM70" s="307">
        <f t="shared" si="32"/>
        <v>0</v>
      </c>
      <c r="AN70" s="307">
        <f t="shared" si="33"/>
        <v>0</v>
      </c>
      <c r="AO70" s="272"/>
      <c r="AP70" s="272"/>
      <c r="AQ70" s="314"/>
      <c r="AR70" s="314"/>
      <c r="AS70" s="286"/>
    </row>
    <row r="71" spans="1:45" s="273" customFormat="1" ht="61.5">
      <c r="A71" s="196">
        <v>5</v>
      </c>
      <c r="B71" s="196" t="s">
        <v>49</v>
      </c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>
        <f t="shared" si="31"/>
        <v>0</v>
      </c>
      <c r="AM71" s="307">
        <f t="shared" si="32"/>
        <v>0</v>
      </c>
      <c r="AN71" s="307">
        <f t="shared" si="33"/>
        <v>0</v>
      </c>
      <c r="AO71" s="272"/>
      <c r="AP71" s="272"/>
      <c r="AQ71" s="314"/>
      <c r="AR71" s="314"/>
      <c r="AS71" s="286"/>
    </row>
    <row r="72" spans="1:45" s="273" customFormat="1" ht="61.5">
      <c r="A72" s="196">
        <v>6</v>
      </c>
      <c r="B72" s="196" t="s">
        <v>20</v>
      </c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>
        <f t="shared" si="31"/>
        <v>0</v>
      </c>
      <c r="AM72" s="307">
        <f t="shared" si="32"/>
        <v>0</v>
      </c>
      <c r="AN72" s="307">
        <f t="shared" si="33"/>
        <v>0</v>
      </c>
      <c r="AO72" s="272"/>
      <c r="AP72" s="272"/>
      <c r="AQ72" s="314"/>
      <c r="AR72" s="314"/>
      <c r="AS72" s="286"/>
    </row>
    <row r="73" spans="1:45" s="290" customFormat="1" ht="60">
      <c r="A73" s="578" t="s">
        <v>21</v>
      </c>
      <c r="B73" s="579"/>
      <c r="C73" s="308">
        <f>SUM(C70:C72)</f>
        <v>0</v>
      </c>
      <c r="D73" s="308">
        <f aca="true" t="shared" si="35" ref="D73:AK73">SUM(D70:D72)</f>
        <v>0</v>
      </c>
      <c r="E73" s="308">
        <f t="shared" si="35"/>
        <v>0</v>
      </c>
      <c r="F73" s="308">
        <f t="shared" si="35"/>
        <v>0</v>
      </c>
      <c r="G73" s="308">
        <f t="shared" si="35"/>
        <v>0</v>
      </c>
      <c r="H73" s="308">
        <f t="shared" si="35"/>
        <v>0</v>
      </c>
      <c r="I73" s="308">
        <f t="shared" si="35"/>
        <v>0</v>
      </c>
      <c r="J73" s="308">
        <f t="shared" si="35"/>
        <v>0</v>
      </c>
      <c r="K73" s="308">
        <f t="shared" si="35"/>
        <v>0</v>
      </c>
      <c r="L73" s="308">
        <f t="shared" si="35"/>
        <v>0</v>
      </c>
      <c r="M73" s="308">
        <f t="shared" si="35"/>
        <v>0</v>
      </c>
      <c r="N73" s="308">
        <f t="shared" si="35"/>
        <v>0</v>
      </c>
      <c r="O73" s="308">
        <f t="shared" si="35"/>
        <v>0</v>
      </c>
      <c r="P73" s="308">
        <f t="shared" si="35"/>
        <v>0</v>
      </c>
      <c r="Q73" s="308">
        <f t="shared" si="35"/>
        <v>0</v>
      </c>
      <c r="R73" s="308">
        <f t="shared" si="35"/>
        <v>0</v>
      </c>
      <c r="S73" s="308">
        <f t="shared" si="35"/>
        <v>0</v>
      </c>
      <c r="T73" s="308">
        <f t="shared" si="35"/>
        <v>0</v>
      </c>
      <c r="U73" s="308">
        <f t="shared" si="35"/>
        <v>0</v>
      </c>
      <c r="V73" s="308">
        <f t="shared" si="35"/>
        <v>0</v>
      </c>
      <c r="W73" s="308">
        <f t="shared" si="35"/>
        <v>0</v>
      </c>
      <c r="X73" s="308">
        <f t="shared" si="35"/>
        <v>0</v>
      </c>
      <c r="Y73" s="308">
        <f t="shared" si="35"/>
        <v>0</v>
      </c>
      <c r="Z73" s="308">
        <f t="shared" si="35"/>
        <v>0</v>
      </c>
      <c r="AA73" s="308">
        <f t="shared" si="35"/>
        <v>0</v>
      </c>
      <c r="AB73" s="308">
        <f t="shared" si="35"/>
        <v>0</v>
      </c>
      <c r="AC73" s="308">
        <f t="shared" si="35"/>
        <v>0</v>
      </c>
      <c r="AD73" s="308">
        <f t="shared" si="35"/>
        <v>0</v>
      </c>
      <c r="AE73" s="308">
        <f t="shared" si="35"/>
        <v>0</v>
      </c>
      <c r="AF73" s="308">
        <f t="shared" si="35"/>
        <v>0</v>
      </c>
      <c r="AG73" s="308">
        <f t="shared" si="35"/>
        <v>0</v>
      </c>
      <c r="AH73" s="308">
        <f t="shared" si="35"/>
        <v>0</v>
      </c>
      <c r="AI73" s="308">
        <f t="shared" si="35"/>
        <v>0</v>
      </c>
      <c r="AJ73" s="308">
        <f t="shared" si="35"/>
        <v>0</v>
      </c>
      <c r="AK73" s="308">
        <f t="shared" si="35"/>
        <v>0</v>
      </c>
      <c r="AL73" s="308">
        <f>C73+E73+G73+I73+K73+M73+O73+Q73+S73+U73+W73+Y73+AA73+AC73+AE73+AG73+AH73+AI73+AJ73+AK73</f>
        <v>0</v>
      </c>
      <c r="AM73" s="308">
        <f t="shared" si="32"/>
        <v>0</v>
      </c>
      <c r="AN73" s="308">
        <f t="shared" si="33"/>
        <v>0</v>
      </c>
      <c r="AO73" s="272"/>
      <c r="AP73" s="272"/>
      <c r="AQ73" s="272"/>
      <c r="AR73" s="272"/>
      <c r="AS73" s="281"/>
    </row>
    <row r="74" spans="1:45" s="290" customFormat="1" ht="60">
      <c r="A74" s="578" t="s">
        <v>175</v>
      </c>
      <c r="B74" s="579"/>
      <c r="C74" s="308">
        <f>SUM(C73,C69)</f>
        <v>0</v>
      </c>
      <c r="D74" s="308">
        <f aca="true" t="shared" si="36" ref="D74:AK74">SUM(D73,D69)</f>
        <v>0</v>
      </c>
      <c r="E74" s="308">
        <f t="shared" si="36"/>
        <v>0</v>
      </c>
      <c r="F74" s="308">
        <f t="shared" si="36"/>
        <v>0</v>
      </c>
      <c r="G74" s="308">
        <f t="shared" si="36"/>
        <v>0</v>
      </c>
      <c r="H74" s="308">
        <f t="shared" si="36"/>
        <v>0</v>
      </c>
      <c r="I74" s="308">
        <f t="shared" si="36"/>
        <v>0</v>
      </c>
      <c r="J74" s="308">
        <f t="shared" si="36"/>
        <v>0</v>
      </c>
      <c r="K74" s="308">
        <f t="shared" si="36"/>
        <v>0</v>
      </c>
      <c r="L74" s="308">
        <f t="shared" si="36"/>
        <v>0</v>
      </c>
      <c r="M74" s="308">
        <f t="shared" si="36"/>
        <v>0</v>
      </c>
      <c r="N74" s="308">
        <f t="shared" si="36"/>
        <v>0</v>
      </c>
      <c r="O74" s="308">
        <f t="shared" si="36"/>
        <v>0</v>
      </c>
      <c r="P74" s="308">
        <f t="shared" si="36"/>
        <v>0</v>
      </c>
      <c r="Q74" s="308">
        <f t="shared" si="36"/>
        <v>0</v>
      </c>
      <c r="R74" s="308">
        <f t="shared" si="36"/>
        <v>0</v>
      </c>
      <c r="S74" s="308">
        <f t="shared" si="36"/>
        <v>0</v>
      </c>
      <c r="T74" s="308">
        <f t="shared" si="36"/>
        <v>0</v>
      </c>
      <c r="U74" s="308">
        <f t="shared" si="36"/>
        <v>0</v>
      </c>
      <c r="V74" s="308">
        <f t="shared" si="36"/>
        <v>0</v>
      </c>
      <c r="W74" s="308">
        <f t="shared" si="36"/>
        <v>0</v>
      </c>
      <c r="X74" s="308">
        <f t="shared" si="36"/>
        <v>0</v>
      </c>
      <c r="Y74" s="308">
        <f t="shared" si="36"/>
        <v>0</v>
      </c>
      <c r="Z74" s="308">
        <f t="shared" si="36"/>
        <v>0</v>
      </c>
      <c r="AA74" s="308">
        <f t="shared" si="36"/>
        <v>0</v>
      </c>
      <c r="AB74" s="308">
        <f t="shared" si="36"/>
        <v>0</v>
      </c>
      <c r="AC74" s="308">
        <f t="shared" si="36"/>
        <v>0</v>
      </c>
      <c r="AD74" s="308">
        <f t="shared" si="36"/>
        <v>0</v>
      </c>
      <c r="AE74" s="308">
        <f t="shared" si="36"/>
        <v>0</v>
      </c>
      <c r="AF74" s="308">
        <f t="shared" si="36"/>
        <v>0</v>
      </c>
      <c r="AG74" s="308">
        <f t="shared" si="36"/>
        <v>0</v>
      </c>
      <c r="AH74" s="308">
        <f t="shared" si="36"/>
        <v>0</v>
      </c>
      <c r="AI74" s="308">
        <f t="shared" si="36"/>
        <v>0</v>
      </c>
      <c r="AJ74" s="308">
        <f t="shared" si="36"/>
        <v>0</v>
      </c>
      <c r="AK74" s="308">
        <f t="shared" si="36"/>
        <v>0</v>
      </c>
      <c r="AL74" s="308">
        <f t="shared" si="31"/>
        <v>0</v>
      </c>
      <c r="AM74" s="308">
        <f t="shared" si="32"/>
        <v>0</v>
      </c>
      <c r="AN74" s="308">
        <f t="shared" si="33"/>
        <v>0</v>
      </c>
      <c r="AO74" s="272"/>
      <c r="AP74" s="272"/>
      <c r="AQ74" s="272"/>
      <c r="AR74" s="272"/>
      <c r="AS74" s="281"/>
    </row>
    <row r="75" spans="1:45" s="273" customFormat="1" ht="61.5">
      <c r="A75" s="196">
        <v>7</v>
      </c>
      <c r="B75" s="196" t="s">
        <v>46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>
        <f t="shared" si="31"/>
        <v>0</v>
      </c>
      <c r="AM75" s="307">
        <f t="shared" si="32"/>
        <v>0</v>
      </c>
      <c r="AN75" s="307">
        <f t="shared" si="33"/>
        <v>0</v>
      </c>
      <c r="AO75" s="272"/>
      <c r="AP75" s="272"/>
      <c r="AQ75" s="314"/>
      <c r="AR75" s="314"/>
      <c r="AS75" s="286"/>
    </row>
    <row r="76" spans="1:45" s="273" customFormat="1" ht="61.5">
      <c r="A76" s="196">
        <v>8</v>
      </c>
      <c r="B76" s="196" t="s">
        <v>185</v>
      </c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>
        <f t="shared" si="31"/>
        <v>0</v>
      </c>
      <c r="AM76" s="307">
        <f t="shared" si="32"/>
        <v>0</v>
      </c>
      <c r="AN76" s="307">
        <f t="shared" si="33"/>
        <v>0</v>
      </c>
      <c r="AO76" s="272"/>
      <c r="AP76" s="272"/>
      <c r="AQ76" s="314"/>
      <c r="AR76" s="314"/>
      <c r="AS76" s="286"/>
    </row>
    <row r="77" spans="1:45" s="273" customFormat="1" ht="61.5">
      <c r="A77" s="196">
        <v>9</v>
      </c>
      <c r="B77" s="196" t="s">
        <v>47</v>
      </c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>
        <f t="shared" si="31"/>
        <v>0</v>
      </c>
      <c r="AM77" s="307">
        <f t="shared" si="32"/>
        <v>0</v>
      </c>
      <c r="AN77" s="307">
        <f t="shared" si="33"/>
        <v>0</v>
      </c>
      <c r="AO77" s="272"/>
      <c r="AP77" s="272"/>
      <c r="AQ77" s="314"/>
      <c r="AR77" s="314"/>
      <c r="AS77" s="286"/>
    </row>
    <row r="78" spans="1:45" s="273" customFormat="1" ht="60">
      <c r="A78" s="196">
        <v>10</v>
      </c>
      <c r="B78" s="196" t="s">
        <v>50</v>
      </c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>
        <f t="shared" si="31"/>
        <v>0</v>
      </c>
      <c r="AM78" s="307">
        <f t="shared" si="32"/>
        <v>0</v>
      </c>
      <c r="AN78" s="307">
        <f t="shared" si="33"/>
        <v>0</v>
      </c>
      <c r="AO78" s="272"/>
      <c r="AP78" s="272"/>
      <c r="AQ78" s="290"/>
      <c r="AR78" s="290"/>
      <c r="AS78" s="281"/>
    </row>
    <row r="79" spans="1:45" s="290" customFormat="1" ht="60">
      <c r="A79" s="578" t="s">
        <v>55</v>
      </c>
      <c r="B79" s="579"/>
      <c r="C79" s="308">
        <f>SUM(C75:C78)</f>
        <v>0</v>
      </c>
      <c r="D79" s="308">
        <f aca="true" t="shared" si="37" ref="D79:AK79">SUM(D75:D78)</f>
        <v>0</v>
      </c>
      <c r="E79" s="308">
        <f t="shared" si="37"/>
        <v>0</v>
      </c>
      <c r="F79" s="308">
        <f t="shared" si="37"/>
        <v>0</v>
      </c>
      <c r="G79" s="308">
        <f t="shared" si="37"/>
        <v>0</v>
      </c>
      <c r="H79" s="308">
        <f t="shared" si="37"/>
        <v>0</v>
      </c>
      <c r="I79" s="308">
        <f t="shared" si="37"/>
        <v>0</v>
      </c>
      <c r="J79" s="308">
        <f t="shared" si="37"/>
        <v>0</v>
      </c>
      <c r="K79" s="308">
        <f t="shared" si="37"/>
        <v>0</v>
      </c>
      <c r="L79" s="308">
        <f t="shared" si="37"/>
        <v>0</v>
      </c>
      <c r="M79" s="308">
        <f t="shared" si="37"/>
        <v>0</v>
      </c>
      <c r="N79" s="308">
        <f t="shared" si="37"/>
        <v>0</v>
      </c>
      <c r="O79" s="308">
        <f t="shared" si="37"/>
        <v>0</v>
      </c>
      <c r="P79" s="308">
        <f t="shared" si="37"/>
        <v>0</v>
      </c>
      <c r="Q79" s="308">
        <f t="shared" si="37"/>
        <v>0</v>
      </c>
      <c r="R79" s="308">
        <f t="shared" si="37"/>
        <v>0</v>
      </c>
      <c r="S79" s="308">
        <f t="shared" si="37"/>
        <v>0</v>
      </c>
      <c r="T79" s="308">
        <f t="shared" si="37"/>
        <v>0</v>
      </c>
      <c r="U79" s="308">
        <f t="shared" si="37"/>
        <v>0</v>
      </c>
      <c r="V79" s="308">
        <f t="shared" si="37"/>
        <v>0</v>
      </c>
      <c r="W79" s="308">
        <f t="shared" si="37"/>
        <v>0</v>
      </c>
      <c r="X79" s="308">
        <f t="shared" si="37"/>
        <v>0</v>
      </c>
      <c r="Y79" s="308">
        <f t="shared" si="37"/>
        <v>0</v>
      </c>
      <c r="Z79" s="308">
        <f t="shared" si="37"/>
        <v>0</v>
      </c>
      <c r="AA79" s="308">
        <f t="shared" si="37"/>
        <v>0</v>
      </c>
      <c r="AB79" s="308">
        <f t="shared" si="37"/>
        <v>0</v>
      </c>
      <c r="AC79" s="308">
        <f t="shared" si="37"/>
        <v>0</v>
      </c>
      <c r="AD79" s="308">
        <f t="shared" si="37"/>
        <v>0</v>
      </c>
      <c r="AE79" s="308">
        <f t="shared" si="37"/>
        <v>0</v>
      </c>
      <c r="AF79" s="308">
        <f t="shared" si="37"/>
        <v>0</v>
      </c>
      <c r="AG79" s="308">
        <f t="shared" si="37"/>
        <v>0</v>
      </c>
      <c r="AH79" s="308">
        <f t="shared" si="37"/>
        <v>0</v>
      </c>
      <c r="AI79" s="308">
        <f t="shared" si="37"/>
        <v>0</v>
      </c>
      <c r="AJ79" s="308">
        <f t="shared" si="37"/>
        <v>0</v>
      </c>
      <c r="AK79" s="308">
        <f t="shared" si="37"/>
        <v>0</v>
      </c>
      <c r="AL79" s="308">
        <f t="shared" si="31"/>
        <v>0</v>
      </c>
      <c r="AM79" s="308">
        <f t="shared" si="32"/>
        <v>0</v>
      </c>
      <c r="AN79" s="308">
        <f t="shared" si="33"/>
        <v>0</v>
      </c>
      <c r="AO79" s="272"/>
      <c r="AP79" s="272"/>
      <c r="AS79" s="281"/>
    </row>
    <row r="80" spans="1:45" s="273" customFormat="1" ht="51.75" customHeight="1">
      <c r="A80" s="196">
        <v>11</v>
      </c>
      <c r="B80" s="196" t="s">
        <v>52</v>
      </c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>
        <f t="shared" si="31"/>
        <v>0</v>
      </c>
      <c r="AM80" s="307">
        <f t="shared" si="32"/>
        <v>0</v>
      </c>
      <c r="AN80" s="307">
        <f t="shared" si="33"/>
        <v>0</v>
      </c>
      <c r="AO80" s="272"/>
      <c r="AP80" s="272"/>
      <c r="AQ80" s="290"/>
      <c r="AR80" s="290"/>
      <c r="AS80" s="281"/>
    </row>
    <row r="81" spans="1:45" s="273" customFormat="1" ht="51.75" customHeight="1">
      <c r="A81" s="196">
        <v>12</v>
      </c>
      <c r="B81" s="196" t="s">
        <v>53</v>
      </c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>
        <f t="shared" si="31"/>
        <v>0</v>
      </c>
      <c r="AM81" s="307">
        <f t="shared" si="32"/>
        <v>0</v>
      </c>
      <c r="AN81" s="307">
        <f t="shared" si="33"/>
        <v>0</v>
      </c>
      <c r="AO81" s="272"/>
      <c r="AP81" s="272"/>
      <c r="AQ81" s="290"/>
      <c r="AR81" s="290"/>
      <c r="AS81" s="281"/>
    </row>
    <row r="82" spans="1:45" s="273" customFormat="1" ht="51.75" customHeight="1">
      <c r="A82" s="196">
        <v>13</v>
      </c>
      <c r="B82" s="196" t="s">
        <v>54</v>
      </c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>
        <f t="shared" si="31"/>
        <v>0</v>
      </c>
      <c r="AM82" s="307">
        <f t="shared" si="32"/>
        <v>0</v>
      </c>
      <c r="AN82" s="307">
        <f t="shared" si="33"/>
        <v>0</v>
      </c>
      <c r="AO82" s="272"/>
      <c r="AP82" s="272"/>
      <c r="AQ82" s="290"/>
      <c r="AR82" s="290"/>
      <c r="AS82" s="281"/>
    </row>
    <row r="83" spans="1:45" ht="51.75" customHeight="1">
      <c r="A83" s="196">
        <v>14</v>
      </c>
      <c r="B83" s="196" t="s">
        <v>188</v>
      </c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>
        <f t="shared" si="31"/>
        <v>0</v>
      </c>
      <c r="AM83" s="307">
        <f t="shared" si="32"/>
        <v>0</v>
      </c>
      <c r="AN83" s="307">
        <f t="shared" si="33"/>
        <v>0</v>
      </c>
      <c r="AO83" s="272"/>
      <c r="AP83" s="272"/>
      <c r="AQ83" s="290"/>
      <c r="AS83" s="281"/>
    </row>
    <row r="84" spans="1:45" s="290" customFormat="1" ht="51.75" customHeight="1">
      <c r="A84" s="578" t="s">
        <v>22</v>
      </c>
      <c r="B84" s="579"/>
      <c r="C84" s="308">
        <f>SUM(C80:C83)</f>
        <v>0</v>
      </c>
      <c r="D84" s="308">
        <f aca="true" t="shared" si="38" ref="D84:AK84">SUM(D80:D83)</f>
        <v>0</v>
      </c>
      <c r="E84" s="308">
        <f t="shared" si="38"/>
        <v>0</v>
      </c>
      <c r="F84" s="308">
        <f t="shared" si="38"/>
        <v>0</v>
      </c>
      <c r="G84" s="308">
        <f t="shared" si="38"/>
        <v>0</v>
      </c>
      <c r="H84" s="308">
        <f t="shared" si="38"/>
        <v>0</v>
      </c>
      <c r="I84" s="308">
        <f t="shared" si="38"/>
        <v>0</v>
      </c>
      <c r="J84" s="308">
        <f t="shared" si="38"/>
        <v>0</v>
      </c>
      <c r="K84" s="308">
        <f t="shared" si="38"/>
        <v>0</v>
      </c>
      <c r="L84" s="308">
        <f t="shared" si="38"/>
        <v>0</v>
      </c>
      <c r="M84" s="308">
        <f t="shared" si="38"/>
        <v>0</v>
      </c>
      <c r="N84" s="308">
        <f t="shared" si="38"/>
        <v>0</v>
      </c>
      <c r="O84" s="308">
        <f t="shared" si="38"/>
        <v>0</v>
      </c>
      <c r="P84" s="308">
        <f t="shared" si="38"/>
        <v>0</v>
      </c>
      <c r="Q84" s="308">
        <f t="shared" si="38"/>
        <v>0</v>
      </c>
      <c r="R84" s="308">
        <f t="shared" si="38"/>
        <v>0</v>
      </c>
      <c r="S84" s="308">
        <f t="shared" si="38"/>
        <v>0</v>
      </c>
      <c r="T84" s="308">
        <f t="shared" si="38"/>
        <v>0</v>
      </c>
      <c r="U84" s="308">
        <f t="shared" si="38"/>
        <v>0</v>
      </c>
      <c r="V84" s="308">
        <f t="shared" si="38"/>
        <v>0</v>
      </c>
      <c r="W84" s="308">
        <f t="shared" si="38"/>
        <v>0</v>
      </c>
      <c r="X84" s="308">
        <f t="shared" si="38"/>
        <v>0</v>
      </c>
      <c r="Y84" s="308">
        <f t="shared" si="38"/>
        <v>0</v>
      </c>
      <c r="Z84" s="308">
        <f t="shared" si="38"/>
        <v>0</v>
      </c>
      <c r="AA84" s="308">
        <f t="shared" si="38"/>
        <v>0</v>
      </c>
      <c r="AB84" s="308">
        <f t="shared" si="38"/>
        <v>0</v>
      </c>
      <c r="AC84" s="308">
        <f t="shared" si="38"/>
        <v>0</v>
      </c>
      <c r="AD84" s="308">
        <f t="shared" si="38"/>
        <v>0</v>
      </c>
      <c r="AE84" s="308">
        <f t="shared" si="38"/>
        <v>0</v>
      </c>
      <c r="AF84" s="308">
        <f t="shared" si="38"/>
        <v>0</v>
      </c>
      <c r="AG84" s="308">
        <f t="shared" si="38"/>
        <v>0</v>
      </c>
      <c r="AH84" s="308">
        <f t="shared" si="38"/>
        <v>0</v>
      </c>
      <c r="AI84" s="308">
        <f t="shared" si="38"/>
        <v>0</v>
      </c>
      <c r="AJ84" s="308">
        <f t="shared" si="38"/>
        <v>0</v>
      </c>
      <c r="AK84" s="308">
        <f t="shared" si="38"/>
        <v>0</v>
      </c>
      <c r="AL84" s="308">
        <f t="shared" si="31"/>
        <v>0</v>
      </c>
      <c r="AM84" s="308">
        <f t="shared" si="32"/>
        <v>0</v>
      </c>
      <c r="AN84" s="308">
        <f t="shared" si="33"/>
        <v>0</v>
      </c>
      <c r="AO84" s="272"/>
      <c r="AP84" s="272"/>
      <c r="AS84" s="281"/>
    </row>
    <row r="85" spans="1:45" s="290" customFormat="1" ht="51.75" customHeight="1">
      <c r="A85" s="578" t="s">
        <v>176</v>
      </c>
      <c r="B85" s="579"/>
      <c r="C85" s="308">
        <f>SUM(C84,C79)</f>
        <v>0</v>
      </c>
      <c r="D85" s="308">
        <f aca="true" t="shared" si="39" ref="D85:AK85">SUM(D84,D79)</f>
        <v>0</v>
      </c>
      <c r="E85" s="308">
        <f t="shared" si="39"/>
        <v>0</v>
      </c>
      <c r="F85" s="308">
        <f t="shared" si="39"/>
        <v>0</v>
      </c>
      <c r="G85" s="308">
        <f t="shared" si="39"/>
        <v>0</v>
      </c>
      <c r="H85" s="308">
        <f t="shared" si="39"/>
        <v>0</v>
      </c>
      <c r="I85" s="308">
        <f t="shared" si="39"/>
        <v>0</v>
      </c>
      <c r="J85" s="308">
        <f t="shared" si="39"/>
        <v>0</v>
      </c>
      <c r="K85" s="308">
        <f t="shared" si="39"/>
        <v>0</v>
      </c>
      <c r="L85" s="308">
        <f t="shared" si="39"/>
        <v>0</v>
      </c>
      <c r="M85" s="308">
        <f t="shared" si="39"/>
        <v>0</v>
      </c>
      <c r="N85" s="308">
        <f t="shared" si="39"/>
        <v>0</v>
      </c>
      <c r="O85" s="308">
        <f t="shared" si="39"/>
        <v>0</v>
      </c>
      <c r="P85" s="308">
        <f t="shared" si="39"/>
        <v>0</v>
      </c>
      <c r="Q85" s="308">
        <f t="shared" si="39"/>
        <v>0</v>
      </c>
      <c r="R85" s="308">
        <f t="shared" si="39"/>
        <v>0</v>
      </c>
      <c r="S85" s="308">
        <f t="shared" si="39"/>
        <v>0</v>
      </c>
      <c r="T85" s="308">
        <f t="shared" si="39"/>
        <v>0</v>
      </c>
      <c r="U85" s="308">
        <f t="shared" si="39"/>
        <v>0</v>
      </c>
      <c r="V85" s="308">
        <f t="shared" si="39"/>
        <v>0</v>
      </c>
      <c r="W85" s="308">
        <f t="shared" si="39"/>
        <v>0</v>
      </c>
      <c r="X85" s="308">
        <f t="shared" si="39"/>
        <v>0</v>
      </c>
      <c r="Y85" s="308">
        <f t="shared" si="39"/>
        <v>0</v>
      </c>
      <c r="Z85" s="308">
        <f t="shared" si="39"/>
        <v>0</v>
      </c>
      <c r="AA85" s="308">
        <f t="shared" si="39"/>
        <v>0</v>
      </c>
      <c r="AB85" s="308">
        <f t="shared" si="39"/>
        <v>0</v>
      </c>
      <c r="AC85" s="308">
        <f t="shared" si="39"/>
        <v>0</v>
      </c>
      <c r="AD85" s="308">
        <f t="shared" si="39"/>
        <v>0</v>
      </c>
      <c r="AE85" s="308">
        <f t="shared" si="39"/>
        <v>0</v>
      </c>
      <c r="AF85" s="308">
        <f t="shared" si="39"/>
        <v>0</v>
      </c>
      <c r="AG85" s="308">
        <f t="shared" si="39"/>
        <v>0</v>
      </c>
      <c r="AH85" s="308">
        <f t="shared" si="39"/>
        <v>0</v>
      </c>
      <c r="AI85" s="308">
        <f t="shared" si="39"/>
        <v>0</v>
      </c>
      <c r="AJ85" s="308">
        <f t="shared" si="39"/>
        <v>0</v>
      </c>
      <c r="AK85" s="308">
        <f t="shared" si="39"/>
        <v>0</v>
      </c>
      <c r="AL85" s="308">
        <f t="shared" si="31"/>
        <v>0</v>
      </c>
      <c r="AM85" s="308">
        <f t="shared" si="32"/>
        <v>0</v>
      </c>
      <c r="AN85" s="308">
        <f t="shared" si="33"/>
        <v>0</v>
      </c>
      <c r="AO85" s="272"/>
      <c r="AP85" s="272"/>
      <c r="AS85" s="281"/>
    </row>
    <row r="86" spans="1:45" s="273" customFormat="1" ht="51.75" customHeight="1">
      <c r="A86" s="196">
        <v>15</v>
      </c>
      <c r="B86" s="196" t="s">
        <v>23</v>
      </c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>
        <f t="shared" si="31"/>
        <v>0</v>
      </c>
      <c r="AM86" s="307">
        <f t="shared" si="32"/>
        <v>0</v>
      </c>
      <c r="AN86" s="307">
        <f t="shared" si="33"/>
        <v>0</v>
      </c>
      <c r="AO86" s="272"/>
      <c r="AP86" s="272"/>
      <c r="AQ86" s="290"/>
      <c r="AS86" s="281"/>
    </row>
    <row r="87" spans="1:45" s="273" customFormat="1" ht="51.75" customHeight="1">
      <c r="A87" s="196">
        <v>16</v>
      </c>
      <c r="B87" s="196" t="s">
        <v>142</v>
      </c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>
        <f t="shared" si="31"/>
        <v>0</v>
      </c>
      <c r="AM87" s="307">
        <f t="shared" si="32"/>
        <v>0</v>
      </c>
      <c r="AN87" s="307">
        <f t="shared" si="33"/>
        <v>0</v>
      </c>
      <c r="AO87" s="272"/>
      <c r="AP87" s="272"/>
      <c r="AQ87" s="290"/>
      <c r="AR87" s="290"/>
      <c r="AS87" s="281"/>
    </row>
    <row r="88" spans="1:45" s="290" customFormat="1" ht="51.75" customHeight="1">
      <c r="A88" s="578" t="s">
        <v>108</v>
      </c>
      <c r="B88" s="579"/>
      <c r="C88" s="308">
        <f>SUM(C86:C87)</f>
        <v>0</v>
      </c>
      <c r="D88" s="308">
        <f aca="true" t="shared" si="40" ref="D88:AK88">SUM(D86:D87)</f>
        <v>0</v>
      </c>
      <c r="E88" s="308">
        <f t="shared" si="40"/>
        <v>0</v>
      </c>
      <c r="F88" s="308">
        <f t="shared" si="40"/>
        <v>0</v>
      </c>
      <c r="G88" s="308">
        <f t="shared" si="40"/>
        <v>0</v>
      </c>
      <c r="H88" s="308">
        <f t="shared" si="40"/>
        <v>0</v>
      </c>
      <c r="I88" s="308">
        <f t="shared" si="40"/>
        <v>0</v>
      </c>
      <c r="J88" s="308">
        <f t="shared" si="40"/>
        <v>0</v>
      </c>
      <c r="K88" s="308">
        <f t="shared" si="40"/>
        <v>0</v>
      </c>
      <c r="L88" s="308">
        <f t="shared" si="40"/>
        <v>0</v>
      </c>
      <c r="M88" s="308">
        <f t="shared" si="40"/>
        <v>0</v>
      </c>
      <c r="N88" s="308">
        <f t="shared" si="40"/>
        <v>0</v>
      </c>
      <c r="O88" s="308">
        <f t="shared" si="40"/>
        <v>0</v>
      </c>
      <c r="P88" s="308">
        <f t="shared" si="40"/>
        <v>0</v>
      </c>
      <c r="Q88" s="308">
        <f t="shared" si="40"/>
        <v>0</v>
      </c>
      <c r="R88" s="308">
        <f t="shared" si="40"/>
        <v>0</v>
      </c>
      <c r="S88" s="308">
        <f t="shared" si="40"/>
        <v>0</v>
      </c>
      <c r="T88" s="308">
        <f t="shared" si="40"/>
        <v>0</v>
      </c>
      <c r="U88" s="308">
        <f t="shared" si="40"/>
        <v>0</v>
      </c>
      <c r="V88" s="308">
        <f t="shared" si="40"/>
        <v>0</v>
      </c>
      <c r="W88" s="308">
        <f t="shared" si="40"/>
        <v>0</v>
      </c>
      <c r="X88" s="308">
        <f t="shared" si="40"/>
        <v>0</v>
      </c>
      <c r="Y88" s="308">
        <f t="shared" si="40"/>
        <v>0</v>
      </c>
      <c r="Z88" s="308">
        <f t="shared" si="40"/>
        <v>0</v>
      </c>
      <c r="AA88" s="308">
        <f t="shared" si="40"/>
        <v>0</v>
      </c>
      <c r="AB88" s="308">
        <f t="shared" si="40"/>
        <v>0</v>
      </c>
      <c r="AC88" s="308">
        <f t="shared" si="40"/>
        <v>0</v>
      </c>
      <c r="AD88" s="308">
        <f t="shared" si="40"/>
        <v>0</v>
      </c>
      <c r="AE88" s="308">
        <f t="shared" si="40"/>
        <v>0</v>
      </c>
      <c r="AF88" s="308">
        <f t="shared" si="40"/>
        <v>0</v>
      </c>
      <c r="AG88" s="308">
        <f t="shared" si="40"/>
        <v>0</v>
      </c>
      <c r="AH88" s="308">
        <f t="shared" si="40"/>
        <v>0</v>
      </c>
      <c r="AI88" s="308">
        <f t="shared" si="40"/>
        <v>0</v>
      </c>
      <c r="AJ88" s="308">
        <f t="shared" si="40"/>
        <v>0</v>
      </c>
      <c r="AK88" s="308">
        <f t="shared" si="40"/>
        <v>0</v>
      </c>
      <c r="AL88" s="308">
        <f t="shared" si="31"/>
        <v>0</v>
      </c>
      <c r="AM88" s="308">
        <f t="shared" si="32"/>
        <v>0</v>
      </c>
      <c r="AN88" s="308">
        <f t="shared" si="33"/>
        <v>0</v>
      </c>
      <c r="AO88" s="272"/>
      <c r="AP88" s="272"/>
      <c r="AS88" s="281"/>
    </row>
    <row r="89" spans="1:45" s="273" customFormat="1" ht="51.75" customHeight="1">
      <c r="A89" s="196">
        <v>17</v>
      </c>
      <c r="B89" s="196" t="s">
        <v>24</v>
      </c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>
        <f t="shared" si="31"/>
        <v>0</v>
      </c>
      <c r="AM89" s="307">
        <f t="shared" si="32"/>
        <v>0</v>
      </c>
      <c r="AN89" s="307">
        <f t="shared" si="33"/>
        <v>0</v>
      </c>
      <c r="AO89" s="272"/>
      <c r="AP89" s="272"/>
      <c r="AQ89" s="290"/>
      <c r="AR89" s="290"/>
      <c r="AS89" s="281"/>
    </row>
    <row r="90" spans="1:45" s="273" customFormat="1" ht="51.75" customHeight="1">
      <c r="A90" s="196">
        <v>18</v>
      </c>
      <c r="B90" s="196" t="s">
        <v>178</v>
      </c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>
        <f t="shared" si="31"/>
        <v>0</v>
      </c>
      <c r="AM90" s="307">
        <f t="shared" si="32"/>
        <v>0</v>
      </c>
      <c r="AN90" s="307">
        <f t="shared" si="33"/>
        <v>0</v>
      </c>
      <c r="AO90" s="272"/>
      <c r="AP90" s="272"/>
      <c r="AQ90" s="290"/>
      <c r="AR90" s="290"/>
      <c r="AS90" s="281"/>
    </row>
    <row r="91" spans="1:45" s="273" customFormat="1" ht="51.75" customHeight="1">
      <c r="A91" s="196">
        <v>19</v>
      </c>
      <c r="B91" s="196" t="s">
        <v>109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>
        <f t="shared" si="31"/>
        <v>0</v>
      </c>
      <c r="AM91" s="307">
        <f t="shared" si="32"/>
        <v>0</v>
      </c>
      <c r="AN91" s="307">
        <f t="shared" si="33"/>
        <v>0</v>
      </c>
      <c r="AO91" s="272"/>
      <c r="AP91" s="272"/>
      <c r="AQ91" s="290"/>
      <c r="AR91" s="290"/>
      <c r="AS91" s="281"/>
    </row>
    <row r="92" spans="1:45" s="273" customFormat="1" ht="51.75" customHeight="1">
      <c r="A92" s="196">
        <v>20</v>
      </c>
      <c r="B92" s="196" t="s">
        <v>25</v>
      </c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>
        <f t="shared" si="31"/>
        <v>0</v>
      </c>
      <c r="AM92" s="307">
        <f t="shared" si="32"/>
        <v>0</v>
      </c>
      <c r="AN92" s="307">
        <f t="shared" si="33"/>
        <v>0</v>
      </c>
      <c r="AO92" s="272"/>
      <c r="AP92" s="272"/>
      <c r="AQ92" s="290"/>
      <c r="AR92" s="290"/>
      <c r="AS92" s="281"/>
    </row>
    <row r="93" spans="1:45" s="290" customFormat="1" ht="51.75" customHeight="1">
      <c r="A93" s="578" t="s">
        <v>107</v>
      </c>
      <c r="B93" s="579"/>
      <c r="C93" s="308">
        <f>SUM(C89:C92)</f>
        <v>0</v>
      </c>
      <c r="D93" s="308">
        <f aca="true" t="shared" si="41" ref="D93:AK93">SUM(D89:D92)</f>
        <v>0</v>
      </c>
      <c r="E93" s="308">
        <f t="shared" si="41"/>
        <v>0</v>
      </c>
      <c r="F93" s="308">
        <f t="shared" si="41"/>
        <v>0</v>
      </c>
      <c r="G93" s="308">
        <f t="shared" si="41"/>
        <v>0</v>
      </c>
      <c r="H93" s="308">
        <f t="shared" si="41"/>
        <v>0</v>
      </c>
      <c r="I93" s="308">
        <f t="shared" si="41"/>
        <v>0</v>
      </c>
      <c r="J93" s="308">
        <f t="shared" si="41"/>
        <v>0</v>
      </c>
      <c r="K93" s="308">
        <f t="shared" si="41"/>
        <v>0</v>
      </c>
      <c r="L93" s="308">
        <f t="shared" si="41"/>
        <v>0</v>
      </c>
      <c r="M93" s="308">
        <f t="shared" si="41"/>
        <v>0</v>
      </c>
      <c r="N93" s="308">
        <f t="shared" si="41"/>
        <v>0</v>
      </c>
      <c r="O93" s="308">
        <f t="shared" si="41"/>
        <v>0</v>
      </c>
      <c r="P93" s="308">
        <f t="shared" si="41"/>
        <v>0</v>
      </c>
      <c r="Q93" s="308">
        <f t="shared" si="41"/>
        <v>0</v>
      </c>
      <c r="R93" s="308">
        <f t="shared" si="41"/>
        <v>0</v>
      </c>
      <c r="S93" s="308">
        <f t="shared" si="41"/>
        <v>0</v>
      </c>
      <c r="T93" s="308">
        <f t="shared" si="41"/>
        <v>0</v>
      </c>
      <c r="U93" s="308">
        <f t="shared" si="41"/>
        <v>0</v>
      </c>
      <c r="V93" s="308">
        <f t="shared" si="41"/>
        <v>0</v>
      </c>
      <c r="W93" s="308">
        <f t="shared" si="41"/>
        <v>0</v>
      </c>
      <c r="X93" s="308">
        <f t="shared" si="41"/>
        <v>0</v>
      </c>
      <c r="Y93" s="308">
        <f t="shared" si="41"/>
        <v>0</v>
      </c>
      <c r="Z93" s="308">
        <f t="shared" si="41"/>
        <v>0</v>
      </c>
      <c r="AA93" s="308">
        <f t="shared" si="41"/>
        <v>0</v>
      </c>
      <c r="AB93" s="308">
        <f t="shared" si="41"/>
        <v>0</v>
      </c>
      <c r="AC93" s="308">
        <f t="shared" si="41"/>
        <v>0</v>
      </c>
      <c r="AD93" s="308">
        <f t="shared" si="41"/>
        <v>0</v>
      </c>
      <c r="AE93" s="308">
        <f t="shared" si="41"/>
        <v>0</v>
      </c>
      <c r="AF93" s="308">
        <f t="shared" si="41"/>
        <v>0</v>
      </c>
      <c r="AG93" s="308">
        <f t="shared" si="41"/>
        <v>0</v>
      </c>
      <c r="AH93" s="308">
        <f t="shared" si="41"/>
        <v>0</v>
      </c>
      <c r="AI93" s="308">
        <f t="shared" si="41"/>
        <v>0</v>
      </c>
      <c r="AJ93" s="308">
        <f t="shared" si="41"/>
        <v>0</v>
      </c>
      <c r="AK93" s="308">
        <f t="shared" si="41"/>
        <v>0</v>
      </c>
      <c r="AL93" s="308">
        <f t="shared" si="31"/>
        <v>0</v>
      </c>
      <c r="AM93" s="308">
        <f t="shared" si="32"/>
        <v>0</v>
      </c>
      <c r="AN93" s="308">
        <f t="shared" si="33"/>
        <v>0</v>
      </c>
      <c r="AO93" s="272"/>
      <c r="AP93" s="272"/>
      <c r="AS93" s="281"/>
    </row>
    <row r="94" spans="1:45" s="273" customFormat="1" ht="60">
      <c r="A94" s="196">
        <v>21</v>
      </c>
      <c r="B94" s="196" t="s">
        <v>26</v>
      </c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>
        <f t="shared" si="31"/>
        <v>0</v>
      </c>
      <c r="AM94" s="307">
        <f t="shared" si="32"/>
        <v>0</v>
      </c>
      <c r="AN94" s="307">
        <f t="shared" si="33"/>
        <v>0</v>
      </c>
      <c r="AO94" s="272"/>
      <c r="AP94" s="272"/>
      <c r="AQ94" s="290"/>
      <c r="AR94" s="290"/>
      <c r="AS94" s="281"/>
    </row>
    <row r="95" spans="1:45" s="273" customFormat="1" ht="60">
      <c r="A95" s="196">
        <v>22</v>
      </c>
      <c r="B95" s="196" t="s">
        <v>27</v>
      </c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>
        <f t="shared" si="31"/>
        <v>0</v>
      </c>
      <c r="AM95" s="307">
        <f t="shared" si="32"/>
        <v>0</v>
      </c>
      <c r="AN95" s="307">
        <f t="shared" si="33"/>
        <v>0</v>
      </c>
      <c r="AO95" s="272"/>
      <c r="AP95" s="272"/>
      <c r="AQ95" s="290"/>
      <c r="AR95" s="290"/>
      <c r="AS95" s="281"/>
    </row>
    <row r="96" spans="1:45" s="273" customFormat="1" ht="60">
      <c r="A96" s="196">
        <v>23</v>
      </c>
      <c r="B96" s="196" t="s">
        <v>28</v>
      </c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>
        <f t="shared" si="31"/>
        <v>0</v>
      </c>
      <c r="AM96" s="307">
        <f t="shared" si="32"/>
        <v>0</v>
      </c>
      <c r="AN96" s="307">
        <f t="shared" si="33"/>
        <v>0</v>
      </c>
      <c r="AO96" s="272"/>
      <c r="AP96" s="272"/>
      <c r="AQ96" s="290"/>
      <c r="AR96" s="290"/>
      <c r="AS96" s="281"/>
    </row>
    <row r="97" spans="1:45" s="273" customFormat="1" ht="60">
      <c r="A97" s="196">
        <v>24</v>
      </c>
      <c r="B97" s="196" t="s">
        <v>45</v>
      </c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>
        <f t="shared" si="31"/>
        <v>0</v>
      </c>
      <c r="AM97" s="307">
        <f t="shared" si="32"/>
        <v>0</v>
      </c>
      <c r="AN97" s="307">
        <f t="shared" si="33"/>
        <v>0</v>
      </c>
      <c r="AO97" s="272"/>
      <c r="AP97" s="272"/>
      <c r="AQ97" s="290"/>
      <c r="AR97" s="290"/>
      <c r="AS97" s="281"/>
    </row>
    <row r="98" spans="1:45" s="290" customFormat="1" ht="60">
      <c r="A98" s="578" t="s">
        <v>29</v>
      </c>
      <c r="B98" s="579"/>
      <c r="C98" s="308">
        <f>SUM(C94:C97)</f>
        <v>0</v>
      </c>
      <c r="D98" s="308">
        <f aca="true" t="shared" si="42" ref="D98:AK98">SUM(D94:D97)</f>
        <v>0</v>
      </c>
      <c r="E98" s="308">
        <f t="shared" si="42"/>
        <v>0</v>
      </c>
      <c r="F98" s="308">
        <f t="shared" si="42"/>
        <v>0</v>
      </c>
      <c r="G98" s="308">
        <f t="shared" si="42"/>
        <v>0</v>
      </c>
      <c r="H98" s="308">
        <f t="shared" si="42"/>
        <v>0</v>
      </c>
      <c r="I98" s="308">
        <f t="shared" si="42"/>
        <v>0</v>
      </c>
      <c r="J98" s="308">
        <f t="shared" si="42"/>
        <v>0</v>
      </c>
      <c r="K98" s="308">
        <f t="shared" si="42"/>
        <v>0</v>
      </c>
      <c r="L98" s="308">
        <f t="shared" si="42"/>
        <v>0</v>
      </c>
      <c r="M98" s="308">
        <f t="shared" si="42"/>
        <v>0</v>
      </c>
      <c r="N98" s="308">
        <f t="shared" si="42"/>
        <v>0</v>
      </c>
      <c r="O98" s="308">
        <f t="shared" si="42"/>
        <v>0</v>
      </c>
      <c r="P98" s="308">
        <f t="shared" si="42"/>
        <v>0</v>
      </c>
      <c r="Q98" s="308">
        <f t="shared" si="42"/>
        <v>0</v>
      </c>
      <c r="R98" s="308">
        <f t="shared" si="42"/>
        <v>0</v>
      </c>
      <c r="S98" s="308">
        <f t="shared" si="42"/>
        <v>0</v>
      </c>
      <c r="T98" s="308">
        <f t="shared" si="42"/>
        <v>0</v>
      </c>
      <c r="U98" s="308">
        <f t="shared" si="42"/>
        <v>0</v>
      </c>
      <c r="V98" s="308">
        <f t="shared" si="42"/>
        <v>0</v>
      </c>
      <c r="W98" s="308">
        <f t="shared" si="42"/>
        <v>0</v>
      </c>
      <c r="X98" s="308">
        <f t="shared" si="42"/>
        <v>0</v>
      </c>
      <c r="Y98" s="308">
        <f t="shared" si="42"/>
        <v>0</v>
      </c>
      <c r="Z98" s="308">
        <f t="shared" si="42"/>
        <v>0</v>
      </c>
      <c r="AA98" s="308">
        <f t="shared" si="42"/>
        <v>0</v>
      </c>
      <c r="AB98" s="308">
        <f t="shared" si="42"/>
        <v>0</v>
      </c>
      <c r="AC98" s="308">
        <f t="shared" si="42"/>
        <v>0</v>
      </c>
      <c r="AD98" s="308">
        <f t="shared" si="42"/>
        <v>0</v>
      </c>
      <c r="AE98" s="308">
        <f t="shared" si="42"/>
        <v>0</v>
      </c>
      <c r="AF98" s="308">
        <f t="shared" si="42"/>
        <v>0</v>
      </c>
      <c r="AG98" s="308">
        <f t="shared" si="42"/>
        <v>0</v>
      </c>
      <c r="AH98" s="308">
        <f t="shared" si="42"/>
        <v>0</v>
      </c>
      <c r="AI98" s="308">
        <f t="shared" si="42"/>
        <v>0</v>
      </c>
      <c r="AJ98" s="308">
        <f t="shared" si="42"/>
        <v>0</v>
      </c>
      <c r="AK98" s="308">
        <f t="shared" si="42"/>
        <v>0</v>
      </c>
      <c r="AL98" s="308">
        <f t="shared" si="31"/>
        <v>0</v>
      </c>
      <c r="AM98" s="308">
        <f t="shared" si="32"/>
        <v>0</v>
      </c>
      <c r="AN98" s="308">
        <f t="shared" si="33"/>
        <v>0</v>
      </c>
      <c r="AO98" s="272"/>
      <c r="AP98" s="272"/>
      <c r="AS98" s="281"/>
    </row>
    <row r="99" spans="1:45" s="290" customFormat="1" ht="60">
      <c r="A99" s="578" t="s">
        <v>30</v>
      </c>
      <c r="B99" s="579"/>
      <c r="C99" s="308">
        <f>SUM(C98,C93,C88)</f>
        <v>0</v>
      </c>
      <c r="D99" s="308">
        <f aca="true" t="shared" si="43" ref="D99:AK99">SUM(D98,D93,D88)</f>
        <v>0</v>
      </c>
      <c r="E99" s="308">
        <f t="shared" si="43"/>
        <v>0</v>
      </c>
      <c r="F99" s="308">
        <f t="shared" si="43"/>
        <v>0</v>
      </c>
      <c r="G99" s="308">
        <f t="shared" si="43"/>
        <v>0</v>
      </c>
      <c r="H99" s="308">
        <f t="shared" si="43"/>
        <v>0</v>
      </c>
      <c r="I99" s="308">
        <f t="shared" si="43"/>
        <v>0</v>
      </c>
      <c r="J99" s="308">
        <f t="shared" si="43"/>
        <v>0</v>
      </c>
      <c r="K99" s="308">
        <f t="shared" si="43"/>
        <v>0</v>
      </c>
      <c r="L99" s="308">
        <f t="shared" si="43"/>
        <v>0</v>
      </c>
      <c r="M99" s="308">
        <f t="shared" si="43"/>
        <v>0</v>
      </c>
      <c r="N99" s="308">
        <f t="shared" si="43"/>
        <v>0</v>
      </c>
      <c r="O99" s="308">
        <f t="shared" si="43"/>
        <v>0</v>
      </c>
      <c r="P99" s="308">
        <f t="shared" si="43"/>
        <v>0</v>
      </c>
      <c r="Q99" s="308">
        <f t="shared" si="43"/>
        <v>0</v>
      </c>
      <c r="R99" s="308">
        <f t="shared" si="43"/>
        <v>0</v>
      </c>
      <c r="S99" s="308">
        <f t="shared" si="43"/>
        <v>0</v>
      </c>
      <c r="T99" s="308">
        <f t="shared" si="43"/>
        <v>0</v>
      </c>
      <c r="U99" s="308">
        <f t="shared" si="43"/>
        <v>0</v>
      </c>
      <c r="V99" s="308">
        <f t="shared" si="43"/>
        <v>0</v>
      </c>
      <c r="W99" s="308">
        <f t="shared" si="43"/>
        <v>0</v>
      </c>
      <c r="X99" s="308">
        <f t="shared" si="43"/>
        <v>0</v>
      </c>
      <c r="Y99" s="308">
        <f t="shared" si="43"/>
        <v>0</v>
      </c>
      <c r="Z99" s="308">
        <f t="shared" si="43"/>
        <v>0</v>
      </c>
      <c r="AA99" s="308">
        <f t="shared" si="43"/>
        <v>0</v>
      </c>
      <c r="AB99" s="308">
        <f t="shared" si="43"/>
        <v>0</v>
      </c>
      <c r="AC99" s="308">
        <f t="shared" si="43"/>
        <v>0</v>
      </c>
      <c r="AD99" s="308">
        <f t="shared" si="43"/>
        <v>0</v>
      </c>
      <c r="AE99" s="308">
        <f t="shared" si="43"/>
        <v>0</v>
      </c>
      <c r="AF99" s="308">
        <f t="shared" si="43"/>
        <v>0</v>
      </c>
      <c r="AG99" s="308">
        <f t="shared" si="43"/>
        <v>0</v>
      </c>
      <c r="AH99" s="308">
        <f t="shared" si="43"/>
        <v>0</v>
      </c>
      <c r="AI99" s="308">
        <f t="shared" si="43"/>
        <v>0</v>
      </c>
      <c r="AJ99" s="308">
        <f t="shared" si="43"/>
        <v>0</v>
      </c>
      <c r="AK99" s="308">
        <f t="shared" si="43"/>
        <v>0</v>
      </c>
      <c r="AL99" s="308">
        <f t="shared" si="31"/>
        <v>0</v>
      </c>
      <c r="AM99" s="308">
        <f t="shared" si="32"/>
        <v>0</v>
      </c>
      <c r="AN99" s="308">
        <f t="shared" si="33"/>
        <v>0</v>
      </c>
      <c r="AO99" s="272"/>
      <c r="AP99" s="272"/>
      <c r="AS99" s="281"/>
    </row>
    <row r="100" spans="1:45" s="273" customFormat="1" ht="60">
      <c r="A100" s="196">
        <v>25</v>
      </c>
      <c r="B100" s="196" t="s">
        <v>31</v>
      </c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>
        <f t="shared" si="31"/>
        <v>0</v>
      </c>
      <c r="AM100" s="307">
        <f t="shared" si="32"/>
        <v>0</v>
      </c>
      <c r="AN100" s="307">
        <f t="shared" si="33"/>
        <v>0</v>
      </c>
      <c r="AO100" s="272"/>
      <c r="AP100" s="272"/>
      <c r="AQ100" s="290"/>
      <c r="AR100" s="290"/>
      <c r="AS100" s="281"/>
    </row>
    <row r="101" spans="1:45" s="273" customFormat="1" ht="60">
      <c r="A101" s="196">
        <v>26</v>
      </c>
      <c r="B101" s="196" t="s">
        <v>174</v>
      </c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>
        <f t="shared" si="31"/>
        <v>0</v>
      </c>
      <c r="AM101" s="307">
        <f t="shared" si="32"/>
        <v>0</v>
      </c>
      <c r="AN101" s="307">
        <f t="shared" si="33"/>
        <v>0</v>
      </c>
      <c r="AO101" s="272"/>
      <c r="AP101" s="272"/>
      <c r="AQ101" s="290"/>
      <c r="AR101" s="290"/>
      <c r="AS101" s="281"/>
    </row>
    <row r="102" spans="1:45" s="273" customFormat="1" ht="60">
      <c r="A102" s="196">
        <v>27</v>
      </c>
      <c r="B102" s="196" t="s">
        <v>32</v>
      </c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>
        <f t="shared" si="31"/>
        <v>0</v>
      </c>
      <c r="AM102" s="307">
        <f t="shared" si="32"/>
        <v>0</v>
      </c>
      <c r="AN102" s="307">
        <f t="shared" si="33"/>
        <v>0</v>
      </c>
      <c r="AO102" s="272"/>
      <c r="AP102" s="272"/>
      <c r="AQ102" s="290"/>
      <c r="AR102" s="290"/>
      <c r="AS102" s="281"/>
    </row>
    <row r="103" spans="1:45" s="273" customFormat="1" ht="60">
      <c r="A103" s="196">
        <v>28</v>
      </c>
      <c r="B103" s="196" t="s">
        <v>33</v>
      </c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>
        <f t="shared" si="31"/>
        <v>0</v>
      </c>
      <c r="AM103" s="307">
        <f t="shared" si="32"/>
        <v>0</v>
      </c>
      <c r="AN103" s="307">
        <f t="shared" si="33"/>
        <v>0</v>
      </c>
      <c r="AO103" s="272"/>
      <c r="AP103" s="272"/>
      <c r="AQ103" s="290"/>
      <c r="AR103" s="290"/>
      <c r="AS103" s="281"/>
    </row>
    <row r="104" spans="1:45" s="290" customFormat="1" ht="60">
      <c r="A104" s="578" t="s">
        <v>34</v>
      </c>
      <c r="B104" s="579"/>
      <c r="C104" s="308">
        <f>SUM(C100:C103)</f>
        <v>0</v>
      </c>
      <c r="D104" s="308">
        <f aca="true" t="shared" si="44" ref="D104:AK104">SUM(D100:D103)</f>
        <v>0</v>
      </c>
      <c r="E104" s="308">
        <f t="shared" si="44"/>
        <v>0</v>
      </c>
      <c r="F104" s="308">
        <f t="shared" si="44"/>
        <v>0</v>
      </c>
      <c r="G104" s="308">
        <f t="shared" si="44"/>
        <v>0</v>
      </c>
      <c r="H104" s="308">
        <f t="shared" si="44"/>
        <v>0</v>
      </c>
      <c r="I104" s="308">
        <f t="shared" si="44"/>
        <v>0</v>
      </c>
      <c r="J104" s="308">
        <f t="shared" si="44"/>
        <v>0</v>
      </c>
      <c r="K104" s="308">
        <f t="shared" si="44"/>
        <v>0</v>
      </c>
      <c r="L104" s="308">
        <f t="shared" si="44"/>
        <v>0</v>
      </c>
      <c r="M104" s="308">
        <f t="shared" si="44"/>
        <v>0</v>
      </c>
      <c r="N104" s="308">
        <f t="shared" si="44"/>
        <v>0</v>
      </c>
      <c r="O104" s="308">
        <f t="shared" si="44"/>
        <v>0</v>
      </c>
      <c r="P104" s="308">
        <f t="shared" si="44"/>
        <v>0</v>
      </c>
      <c r="Q104" s="308">
        <f t="shared" si="44"/>
        <v>0</v>
      </c>
      <c r="R104" s="308">
        <f t="shared" si="44"/>
        <v>0</v>
      </c>
      <c r="S104" s="308">
        <f t="shared" si="44"/>
        <v>0</v>
      </c>
      <c r="T104" s="308">
        <f t="shared" si="44"/>
        <v>0</v>
      </c>
      <c r="U104" s="308">
        <f t="shared" si="44"/>
        <v>0</v>
      </c>
      <c r="V104" s="308">
        <f t="shared" si="44"/>
        <v>0</v>
      </c>
      <c r="W104" s="308">
        <f t="shared" si="44"/>
        <v>0</v>
      </c>
      <c r="X104" s="308">
        <f t="shared" si="44"/>
        <v>0</v>
      </c>
      <c r="Y104" s="308">
        <f t="shared" si="44"/>
        <v>0</v>
      </c>
      <c r="Z104" s="308">
        <f t="shared" si="44"/>
        <v>0</v>
      </c>
      <c r="AA104" s="308">
        <f t="shared" si="44"/>
        <v>0</v>
      </c>
      <c r="AB104" s="308">
        <f t="shared" si="44"/>
        <v>0</v>
      </c>
      <c r="AC104" s="308">
        <f t="shared" si="44"/>
        <v>0</v>
      </c>
      <c r="AD104" s="308">
        <f t="shared" si="44"/>
        <v>0</v>
      </c>
      <c r="AE104" s="308">
        <f t="shared" si="44"/>
        <v>0</v>
      </c>
      <c r="AF104" s="308">
        <f t="shared" si="44"/>
        <v>0</v>
      </c>
      <c r="AG104" s="308">
        <f t="shared" si="44"/>
        <v>0</v>
      </c>
      <c r="AH104" s="308">
        <f t="shared" si="44"/>
        <v>0</v>
      </c>
      <c r="AI104" s="308">
        <f t="shared" si="44"/>
        <v>0</v>
      </c>
      <c r="AJ104" s="308">
        <f t="shared" si="44"/>
        <v>0</v>
      </c>
      <c r="AK104" s="308">
        <f t="shared" si="44"/>
        <v>0</v>
      </c>
      <c r="AL104" s="308">
        <f t="shared" si="31"/>
        <v>0</v>
      </c>
      <c r="AM104" s="308">
        <f t="shared" si="32"/>
        <v>0</v>
      </c>
      <c r="AN104" s="308">
        <f t="shared" si="33"/>
        <v>0</v>
      </c>
      <c r="AO104" s="272"/>
      <c r="AP104" s="272"/>
      <c r="AS104" s="281"/>
    </row>
    <row r="105" spans="1:45" s="273" customFormat="1" ht="60">
      <c r="A105" s="196">
        <v>29</v>
      </c>
      <c r="B105" s="196" t="s">
        <v>35</v>
      </c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>
        <f t="shared" si="31"/>
        <v>0</v>
      </c>
      <c r="AM105" s="307">
        <f t="shared" si="32"/>
        <v>0</v>
      </c>
      <c r="AN105" s="307">
        <f t="shared" si="33"/>
        <v>0</v>
      </c>
      <c r="AO105" s="272"/>
      <c r="AP105" s="272"/>
      <c r="AQ105" s="290"/>
      <c r="AR105" s="290"/>
      <c r="AS105" s="281"/>
    </row>
    <row r="106" spans="1:45" s="273" customFormat="1" ht="60">
      <c r="A106" s="196">
        <v>30</v>
      </c>
      <c r="B106" s="196" t="s">
        <v>36</v>
      </c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>
        <f t="shared" si="31"/>
        <v>0</v>
      </c>
      <c r="AM106" s="307">
        <f t="shared" si="32"/>
        <v>0</v>
      </c>
      <c r="AN106" s="307">
        <f t="shared" si="33"/>
        <v>0</v>
      </c>
      <c r="AO106" s="272"/>
      <c r="AP106" s="272"/>
      <c r="AQ106" s="290"/>
      <c r="AR106" s="290"/>
      <c r="AS106" s="281"/>
    </row>
    <row r="107" spans="1:45" s="273" customFormat="1" ht="60">
      <c r="A107" s="196">
        <v>31</v>
      </c>
      <c r="B107" s="196" t="s">
        <v>37</v>
      </c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>
        <f t="shared" si="31"/>
        <v>0</v>
      </c>
      <c r="AM107" s="307">
        <f t="shared" si="32"/>
        <v>0</v>
      </c>
      <c r="AN107" s="307">
        <f t="shared" si="33"/>
        <v>0</v>
      </c>
      <c r="AO107" s="272"/>
      <c r="AP107" s="272"/>
      <c r="AQ107" s="290"/>
      <c r="AR107" s="290"/>
      <c r="AS107" s="281"/>
    </row>
    <row r="108" spans="1:51" s="273" customFormat="1" ht="60">
      <c r="A108" s="196">
        <v>32</v>
      </c>
      <c r="B108" s="196" t="s">
        <v>38</v>
      </c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>
        <f t="shared" si="31"/>
        <v>0</v>
      </c>
      <c r="AM108" s="307">
        <f t="shared" si="32"/>
        <v>0</v>
      </c>
      <c r="AN108" s="307">
        <f t="shared" si="33"/>
        <v>0</v>
      </c>
      <c r="AO108" s="272"/>
      <c r="AP108" s="341"/>
      <c r="AQ108" s="342"/>
      <c r="AR108" s="342"/>
      <c r="AS108" s="343"/>
      <c r="AT108" s="344"/>
      <c r="AU108" s="344"/>
      <c r="AV108" s="344"/>
      <c r="AW108" s="344"/>
      <c r="AX108" s="344"/>
      <c r="AY108" s="344"/>
    </row>
    <row r="109" spans="1:51" s="290" customFormat="1" ht="60">
      <c r="A109" s="578" t="s">
        <v>39</v>
      </c>
      <c r="B109" s="579"/>
      <c r="C109" s="308">
        <f>SUM(C105:C108)</f>
        <v>0</v>
      </c>
      <c r="D109" s="308">
        <f aca="true" t="shared" si="45" ref="D109:AK109">SUM(D105:D108)</f>
        <v>0</v>
      </c>
      <c r="E109" s="308">
        <f t="shared" si="45"/>
        <v>0</v>
      </c>
      <c r="F109" s="308">
        <f t="shared" si="45"/>
        <v>0</v>
      </c>
      <c r="G109" s="308">
        <f t="shared" si="45"/>
        <v>0</v>
      </c>
      <c r="H109" s="308">
        <f t="shared" si="45"/>
        <v>0</v>
      </c>
      <c r="I109" s="308">
        <f t="shared" si="45"/>
        <v>0</v>
      </c>
      <c r="J109" s="308">
        <f t="shared" si="45"/>
        <v>0</v>
      </c>
      <c r="K109" s="308">
        <f t="shared" si="45"/>
        <v>0</v>
      </c>
      <c r="L109" s="308">
        <f t="shared" si="45"/>
        <v>0</v>
      </c>
      <c r="M109" s="308">
        <f t="shared" si="45"/>
        <v>0</v>
      </c>
      <c r="N109" s="308">
        <f t="shared" si="45"/>
        <v>0</v>
      </c>
      <c r="O109" s="308">
        <f t="shared" si="45"/>
        <v>0</v>
      </c>
      <c r="P109" s="308">
        <f t="shared" si="45"/>
        <v>0</v>
      </c>
      <c r="Q109" s="308">
        <f t="shared" si="45"/>
        <v>0</v>
      </c>
      <c r="R109" s="308">
        <f t="shared" si="45"/>
        <v>0</v>
      </c>
      <c r="S109" s="308">
        <f t="shared" si="45"/>
        <v>0</v>
      </c>
      <c r="T109" s="308">
        <f t="shared" si="45"/>
        <v>0</v>
      </c>
      <c r="U109" s="308">
        <f t="shared" si="45"/>
        <v>0</v>
      </c>
      <c r="V109" s="308">
        <f t="shared" si="45"/>
        <v>0</v>
      </c>
      <c r="W109" s="308">
        <f t="shared" si="45"/>
        <v>0</v>
      </c>
      <c r="X109" s="308">
        <f t="shared" si="45"/>
        <v>0</v>
      </c>
      <c r="Y109" s="308">
        <f t="shared" si="45"/>
        <v>0</v>
      </c>
      <c r="Z109" s="308">
        <f t="shared" si="45"/>
        <v>0</v>
      </c>
      <c r="AA109" s="308">
        <f t="shared" si="45"/>
        <v>0</v>
      </c>
      <c r="AB109" s="308">
        <f t="shared" si="45"/>
        <v>0</v>
      </c>
      <c r="AC109" s="308">
        <f t="shared" si="45"/>
        <v>0</v>
      </c>
      <c r="AD109" s="308">
        <f t="shared" si="45"/>
        <v>0</v>
      </c>
      <c r="AE109" s="308">
        <f t="shared" si="45"/>
        <v>0</v>
      </c>
      <c r="AF109" s="308">
        <f t="shared" si="45"/>
        <v>0</v>
      </c>
      <c r="AG109" s="308">
        <f t="shared" si="45"/>
        <v>0</v>
      </c>
      <c r="AH109" s="308">
        <f t="shared" si="45"/>
        <v>0</v>
      </c>
      <c r="AI109" s="308">
        <f t="shared" si="45"/>
        <v>0</v>
      </c>
      <c r="AJ109" s="308">
        <f t="shared" si="45"/>
        <v>0</v>
      </c>
      <c r="AK109" s="308">
        <f t="shared" si="45"/>
        <v>0</v>
      </c>
      <c r="AL109" s="308">
        <f t="shared" si="31"/>
        <v>0</v>
      </c>
      <c r="AM109" s="308">
        <f t="shared" si="32"/>
        <v>0</v>
      </c>
      <c r="AN109" s="308">
        <f t="shared" si="33"/>
        <v>0</v>
      </c>
      <c r="AO109" s="335"/>
      <c r="AP109" s="341"/>
      <c r="AQ109" s="342"/>
      <c r="AR109" s="342"/>
      <c r="AS109" s="343"/>
      <c r="AT109" s="342"/>
      <c r="AU109" s="342"/>
      <c r="AV109" s="342"/>
      <c r="AW109" s="342"/>
      <c r="AX109" s="342"/>
      <c r="AY109" s="342"/>
    </row>
    <row r="110" spans="1:51" s="290" customFormat="1" ht="60">
      <c r="A110" s="578" t="s">
        <v>105</v>
      </c>
      <c r="B110" s="579"/>
      <c r="C110" s="308">
        <f>SUM(C109,C104)</f>
        <v>0</v>
      </c>
      <c r="D110" s="308">
        <f aca="true" t="shared" si="46" ref="D110:AK110">SUM(D109,D104)</f>
        <v>0</v>
      </c>
      <c r="E110" s="308">
        <f t="shared" si="46"/>
        <v>0</v>
      </c>
      <c r="F110" s="308">
        <f t="shared" si="46"/>
        <v>0</v>
      </c>
      <c r="G110" s="308">
        <f t="shared" si="46"/>
        <v>0</v>
      </c>
      <c r="H110" s="308">
        <f t="shared" si="46"/>
        <v>0</v>
      </c>
      <c r="I110" s="308">
        <f t="shared" si="46"/>
        <v>0</v>
      </c>
      <c r="J110" s="308">
        <f t="shared" si="46"/>
        <v>0</v>
      </c>
      <c r="K110" s="308">
        <f t="shared" si="46"/>
        <v>0</v>
      </c>
      <c r="L110" s="308">
        <f t="shared" si="46"/>
        <v>0</v>
      </c>
      <c r="M110" s="308">
        <f t="shared" si="46"/>
        <v>0</v>
      </c>
      <c r="N110" s="308">
        <f t="shared" si="46"/>
        <v>0</v>
      </c>
      <c r="O110" s="308">
        <f t="shared" si="46"/>
        <v>0</v>
      </c>
      <c r="P110" s="308">
        <f t="shared" si="46"/>
        <v>0</v>
      </c>
      <c r="Q110" s="308">
        <f t="shared" si="46"/>
        <v>0</v>
      </c>
      <c r="R110" s="308">
        <f t="shared" si="46"/>
        <v>0</v>
      </c>
      <c r="S110" s="308">
        <f t="shared" si="46"/>
        <v>0</v>
      </c>
      <c r="T110" s="308">
        <f t="shared" si="46"/>
        <v>0</v>
      </c>
      <c r="U110" s="308">
        <f t="shared" si="46"/>
        <v>0</v>
      </c>
      <c r="V110" s="308">
        <f t="shared" si="46"/>
        <v>0</v>
      </c>
      <c r="W110" s="308">
        <f t="shared" si="46"/>
        <v>0</v>
      </c>
      <c r="X110" s="308">
        <f t="shared" si="46"/>
        <v>0</v>
      </c>
      <c r="Y110" s="308">
        <f t="shared" si="46"/>
        <v>0</v>
      </c>
      <c r="Z110" s="308">
        <f t="shared" si="46"/>
        <v>0</v>
      </c>
      <c r="AA110" s="308">
        <f t="shared" si="46"/>
        <v>0</v>
      </c>
      <c r="AB110" s="308">
        <f t="shared" si="46"/>
        <v>0</v>
      </c>
      <c r="AC110" s="308">
        <f t="shared" si="46"/>
        <v>0</v>
      </c>
      <c r="AD110" s="308">
        <f t="shared" si="46"/>
        <v>0</v>
      </c>
      <c r="AE110" s="308">
        <f t="shared" si="46"/>
        <v>0</v>
      </c>
      <c r="AF110" s="308">
        <f t="shared" si="46"/>
        <v>0</v>
      </c>
      <c r="AG110" s="308">
        <f t="shared" si="46"/>
        <v>0</v>
      </c>
      <c r="AH110" s="308">
        <f t="shared" si="46"/>
        <v>0</v>
      </c>
      <c r="AI110" s="308">
        <f t="shared" si="46"/>
        <v>0</v>
      </c>
      <c r="AJ110" s="308">
        <f t="shared" si="46"/>
        <v>0</v>
      </c>
      <c r="AK110" s="308">
        <f t="shared" si="46"/>
        <v>0</v>
      </c>
      <c r="AL110" s="308">
        <f t="shared" si="31"/>
        <v>0</v>
      </c>
      <c r="AM110" s="308">
        <f t="shared" si="32"/>
        <v>0</v>
      </c>
      <c r="AN110" s="308">
        <f t="shared" si="33"/>
        <v>0</v>
      </c>
      <c r="AO110" s="335"/>
      <c r="AP110" s="341"/>
      <c r="AQ110" s="341"/>
      <c r="AR110" s="341"/>
      <c r="AS110" s="343"/>
      <c r="AT110" s="342"/>
      <c r="AU110" s="342"/>
      <c r="AV110" s="342"/>
      <c r="AW110" s="342"/>
      <c r="AX110" s="342"/>
      <c r="AY110" s="342"/>
    </row>
    <row r="111" spans="1:51" s="290" customFormat="1" ht="60">
      <c r="A111" s="580" t="s">
        <v>40</v>
      </c>
      <c r="B111" s="581"/>
      <c r="C111" s="308">
        <f>SUM(C110,C99,C85,C74)</f>
        <v>0</v>
      </c>
      <c r="D111" s="308">
        <f aca="true" t="shared" si="47" ref="D111:AK111">SUM(D110,D99,D85,D74)</f>
        <v>0</v>
      </c>
      <c r="E111" s="308">
        <f t="shared" si="47"/>
        <v>0</v>
      </c>
      <c r="F111" s="308">
        <f t="shared" si="47"/>
        <v>0</v>
      </c>
      <c r="G111" s="308">
        <f t="shared" si="47"/>
        <v>0</v>
      </c>
      <c r="H111" s="308">
        <f t="shared" si="47"/>
        <v>0</v>
      </c>
      <c r="I111" s="308">
        <f t="shared" si="47"/>
        <v>0</v>
      </c>
      <c r="J111" s="308">
        <f t="shared" si="47"/>
        <v>0</v>
      </c>
      <c r="K111" s="308">
        <f t="shared" si="47"/>
        <v>0</v>
      </c>
      <c r="L111" s="308">
        <f t="shared" si="47"/>
        <v>0</v>
      </c>
      <c r="M111" s="308">
        <f t="shared" si="47"/>
        <v>0</v>
      </c>
      <c r="N111" s="308">
        <f t="shared" si="47"/>
        <v>0</v>
      </c>
      <c r="O111" s="308">
        <f t="shared" si="47"/>
        <v>0</v>
      </c>
      <c r="P111" s="308">
        <f t="shared" si="47"/>
        <v>0</v>
      </c>
      <c r="Q111" s="308">
        <f t="shared" si="47"/>
        <v>0</v>
      </c>
      <c r="R111" s="308">
        <f t="shared" si="47"/>
        <v>0</v>
      </c>
      <c r="S111" s="308">
        <f t="shared" si="47"/>
        <v>0</v>
      </c>
      <c r="T111" s="308">
        <f t="shared" si="47"/>
        <v>0</v>
      </c>
      <c r="U111" s="308">
        <f t="shared" si="47"/>
        <v>0</v>
      </c>
      <c r="V111" s="308">
        <f t="shared" si="47"/>
        <v>0</v>
      </c>
      <c r="W111" s="308">
        <f t="shared" si="47"/>
        <v>0</v>
      </c>
      <c r="X111" s="308">
        <f t="shared" si="47"/>
        <v>0</v>
      </c>
      <c r="Y111" s="308">
        <f t="shared" si="47"/>
        <v>0</v>
      </c>
      <c r="Z111" s="308">
        <f t="shared" si="47"/>
        <v>0</v>
      </c>
      <c r="AA111" s="308">
        <f t="shared" si="47"/>
        <v>0</v>
      </c>
      <c r="AB111" s="308">
        <f t="shared" si="47"/>
        <v>0</v>
      </c>
      <c r="AC111" s="308">
        <f t="shared" si="47"/>
        <v>0</v>
      </c>
      <c r="AD111" s="308">
        <f t="shared" si="47"/>
        <v>0</v>
      </c>
      <c r="AE111" s="308">
        <f t="shared" si="47"/>
        <v>0</v>
      </c>
      <c r="AF111" s="308">
        <f t="shared" si="47"/>
        <v>0</v>
      </c>
      <c r="AG111" s="308">
        <f t="shared" si="47"/>
        <v>0</v>
      </c>
      <c r="AH111" s="308">
        <f t="shared" si="47"/>
        <v>0</v>
      </c>
      <c r="AI111" s="308">
        <f t="shared" si="47"/>
        <v>0</v>
      </c>
      <c r="AJ111" s="308">
        <f t="shared" si="47"/>
        <v>0</v>
      </c>
      <c r="AK111" s="308">
        <f t="shared" si="47"/>
        <v>0</v>
      </c>
      <c r="AL111" s="308">
        <f>C111+E111+G111+I111+K111+M111+O111+Q111+S111+U111+W111+Y111+AA111+AC111+AE111+AG111+AH111+AI111+AJ111+AK111</f>
        <v>0</v>
      </c>
      <c r="AM111" s="308">
        <f>D111+F111+H111+J111+L111+N111+P111+R111+T111+V111+X111+Z111+AB111+AD111+AF111</f>
        <v>0</v>
      </c>
      <c r="AN111" s="308">
        <f>AL111+AM111</f>
        <v>0</v>
      </c>
      <c r="AO111" s="335">
        <f>13876+2045</f>
        <v>15921</v>
      </c>
      <c r="AP111" s="341"/>
      <c r="AQ111" s="341">
        <f>13876+2045</f>
        <v>15921</v>
      </c>
      <c r="AR111" s="341"/>
      <c r="AS111" s="343"/>
      <c r="AT111" s="342"/>
      <c r="AU111" s="342"/>
      <c r="AV111" s="342"/>
      <c r="AW111" s="342"/>
      <c r="AX111" s="342"/>
      <c r="AY111" s="342"/>
    </row>
    <row r="112" spans="1:51" s="290" customFormat="1" ht="36" customHeight="1">
      <c r="A112" s="609"/>
      <c r="B112" s="609"/>
      <c r="C112" s="609"/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9"/>
      <c r="Y112" s="609"/>
      <c r="Z112" s="609"/>
      <c r="AA112" s="609"/>
      <c r="AB112" s="609"/>
      <c r="AC112" s="609"/>
      <c r="AD112" s="609"/>
      <c r="AE112" s="609"/>
      <c r="AF112" s="609"/>
      <c r="AG112" s="609"/>
      <c r="AH112" s="609"/>
      <c r="AI112" s="272"/>
      <c r="AJ112" s="272"/>
      <c r="AK112" s="272"/>
      <c r="AO112" s="336"/>
      <c r="AP112" s="342"/>
      <c r="AQ112" s="343"/>
      <c r="AR112" s="342"/>
      <c r="AS112" s="342"/>
      <c r="AT112" s="342"/>
      <c r="AU112" s="342"/>
      <c r="AV112" s="342"/>
      <c r="AW112" s="342"/>
      <c r="AX112" s="342"/>
      <c r="AY112" s="342"/>
    </row>
    <row r="113" spans="1:51" s="290" customFormat="1" ht="10.5" customHeight="1">
      <c r="A113" s="287"/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O113" s="336"/>
      <c r="AP113" s="342"/>
      <c r="AQ113" s="343"/>
      <c r="AR113" s="342"/>
      <c r="AS113" s="342"/>
      <c r="AT113" s="342"/>
      <c r="AU113" s="342"/>
      <c r="AV113" s="342"/>
      <c r="AW113" s="342"/>
      <c r="AX113" s="342"/>
      <c r="AY113" s="342"/>
    </row>
    <row r="114" spans="1:51" s="290" customFormat="1" ht="34.5" customHeight="1">
      <c r="A114" s="287"/>
      <c r="B114" s="287"/>
      <c r="C114" s="287"/>
      <c r="D114" s="315"/>
      <c r="E114" s="315"/>
      <c r="F114" s="315"/>
      <c r="G114" s="315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O114" s="336"/>
      <c r="AP114" s="342"/>
      <c r="AQ114" s="343"/>
      <c r="AR114" s="342"/>
      <c r="AS114" s="342"/>
      <c r="AT114" s="342"/>
      <c r="AU114" s="342"/>
      <c r="AV114" s="342"/>
      <c r="AW114" s="342"/>
      <c r="AX114" s="342"/>
      <c r="AY114" s="342"/>
    </row>
    <row r="115" spans="1:51" s="290" customFormat="1" ht="34.5" customHeight="1">
      <c r="A115" s="287"/>
      <c r="B115" s="287"/>
      <c r="C115" s="287"/>
      <c r="D115" s="175" t="s">
        <v>168</v>
      </c>
      <c r="E115" s="175"/>
      <c r="F115" s="175"/>
      <c r="G115" s="175"/>
      <c r="H115" s="198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F115" s="287"/>
      <c r="AG115" s="287"/>
      <c r="AK115" s="575" t="s">
        <v>129</v>
      </c>
      <c r="AL115" s="575"/>
      <c r="AM115" s="575"/>
      <c r="AN115" s="575"/>
      <c r="AO115" s="336"/>
      <c r="AP115" s="342"/>
      <c r="AQ115" s="343"/>
      <c r="AR115" s="342"/>
      <c r="AS115" s="342"/>
      <c r="AT115" s="342"/>
      <c r="AU115" s="342"/>
      <c r="AV115" s="342"/>
      <c r="AW115" s="342"/>
      <c r="AX115" s="342"/>
      <c r="AY115" s="342"/>
    </row>
    <row r="116" spans="1:51" s="290" customFormat="1" ht="42.75" customHeight="1">
      <c r="A116" s="287"/>
      <c r="B116" s="287"/>
      <c r="C116" s="287"/>
      <c r="D116" s="175" t="s">
        <v>40</v>
      </c>
      <c r="E116" s="175"/>
      <c r="F116" s="175"/>
      <c r="G116" s="175"/>
      <c r="H116" s="198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F116" s="287"/>
      <c r="AG116" s="287"/>
      <c r="AK116" s="575"/>
      <c r="AL116" s="575"/>
      <c r="AM116" s="575"/>
      <c r="AN116" s="575"/>
      <c r="AO116" s="336"/>
      <c r="AP116" s="342"/>
      <c r="AQ116" s="343"/>
      <c r="AR116" s="342"/>
      <c r="AS116" s="342"/>
      <c r="AT116" s="342"/>
      <c r="AU116" s="342"/>
      <c r="AV116" s="342"/>
      <c r="AW116" s="342"/>
      <c r="AX116" s="342"/>
      <c r="AY116" s="342"/>
    </row>
    <row r="117" spans="1:51" s="290" customFormat="1" ht="17.25" customHeight="1">
      <c r="A117" s="28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575"/>
      <c r="O117" s="575"/>
      <c r="P117" s="575"/>
      <c r="Q117" s="575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O117" s="336"/>
      <c r="AP117" s="358"/>
      <c r="AQ117" s="359"/>
      <c r="AR117" s="358"/>
      <c r="AS117" s="358"/>
      <c r="AT117" s="342"/>
      <c r="AU117" s="342"/>
      <c r="AV117" s="342"/>
      <c r="AW117" s="342"/>
      <c r="AX117" s="342"/>
      <c r="AY117" s="342"/>
    </row>
    <row r="118" spans="1:51" s="271" customFormat="1" ht="37.5" customHeight="1">
      <c r="A118" s="577" t="s">
        <v>226</v>
      </c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577"/>
      <c r="AL118" s="577"/>
      <c r="AO118" s="336"/>
      <c r="AP118" s="360"/>
      <c r="AQ118" s="359"/>
      <c r="AR118" s="360"/>
      <c r="AS118" s="360"/>
      <c r="AT118" s="345"/>
      <c r="AU118" s="345"/>
      <c r="AV118" s="345"/>
      <c r="AW118" s="345"/>
      <c r="AX118" s="345"/>
      <c r="AY118" s="345"/>
    </row>
    <row r="119" spans="15:51" s="172" customFormat="1" ht="37.5" customHeight="1">
      <c r="O119" s="287"/>
      <c r="P119" s="287"/>
      <c r="AG119" s="582" t="s">
        <v>180</v>
      </c>
      <c r="AH119" s="610"/>
      <c r="AI119" s="583"/>
      <c r="AJ119" s="316"/>
      <c r="AK119" s="317" t="s">
        <v>150</v>
      </c>
      <c r="AL119" s="317"/>
      <c r="AO119" s="337"/>
      <c r="AP119" s="361"/>
      <c r="AQ119" s="355"/>
      <c r="AR119" s="361"/>
      <c r="AS119" s="361"/>
      <c r="AT119" s="346"/>
      <c r="AU119" s="346"/>
      <c r="AV119" s="346"/>
      <c r="AW119" s="346"/>
      <c r="AX119" s="346"/>
      <c r="AY119" s="346"/>
    </row>
    <row r="120" spans="1:51" s="173" customFormat="1" ht="37.5" customHeight="1">
      <c r="A120" s="295" t="s">
        <v>0</v>
      </c>
      <c r="B120" s="295" t="s">
        <v>1</v>
      </c>
      <c r="C120" s="582" t="s">
        <v>2</v>
      </c>
      <c r="D120" s="583"/>
      <c r="E120" s="582" t="s">
        <v>3</v>
      </c>
      <c r="F120" s="583"/>
      <c r="G120" s="582" t="s">
        <v>4</v>
      </c>
      <c r="H120" s="583"/>
      <c r="I120" s="582" t="s">
        <v>5</v>
      </c>
      <c r="J120" s="583"/>
      <c r="K120" s="582" t="s">
        <v>6</v>
      </c>
      <c r="L120" s="583"/>
      <c r="M120" s="582" t="s">
        <v>7</v>
      </c>
      <c r="N120" s="583"/>
      <c r="O120" s="582" t="s">
        <v>41</v>
      </c>
      <c r="P120" s="583"/>
      <c r="Q120" s="582" t="s">
        <v>8</v>
      </c>
      <c r="R120" s="583"/>
      <c r="S120" s="582" t="s">
        <v>9</v>
      </c>
      <c r="T120" s="583"/>
      <c r="U120" s="582" t="s">
        <v>10</v>
      </c>
      <c r="V120" s="583"/>
      <c r="W120" s="582" t="s">
        <v>11</v>
      </c>
      <c r="X120" s="583"/>
      <c r="Y120" s="582" t="s">
        <v>12</v>
      </c>
      <c r="Z120" s="583"/>
      <c r="AA120" s="582" t="s">
        <v>42</v>
      </c>
      <c r="AB120" s="583"/>
      <c r="AC120" s="582" t="s">
        <v>43</v>
      </c>
      <c r="AD120" s="583"/>
      <c r="AE120" s="582" t="s">
        <v>44</v>
      </c>
      <c r="AF120" s="583"/>
      <c r="AG120" s="584" t="s">
        <v>189</v>
      </c>
      <c r="AH120" s="584" t="s">
        <v>14</v>
      </c>
      <c r="AI120" s="584" t="s">
        <v>190</v>
      </c>
      <c r="AJ120" s="582" t="s">
        <v>16</v>
      </c>
      <c r="AK120" s="583"/>
      <c r="AL120" s="604" t="s">
        <v>17</v>
      </c>
      <c r="AM120" s="602" t="s">
        <v>211</v>
      </c>
      <c r="AN120" s="603" t="s">
        <v>212</v>
      </c>
      <c r="AO120" s="330"/>
      <c r="AP120" s="362"/>
      <c r="AQ120" s="359"/>
      <c r="AR120" s="362"/>
      <c r="AS120" s="362"/>
      <c r="AT120" s="348"/>
      <c r="AU120" s="348"/>
      <c r="AV120" s="348"/>
      <c r="AW120" s="348"/>
      <c r="AX120" s="348"/>
      <c r="AY120" s="348"/>
    </row>
    <row r="121" spans="1:51" s="173" customFormat="1" ht="37.5" customHeight="1">
      <c r="A121" s="296"/>
      <c r="B121" s="296"/>
      <c r="C121" s="292" t="s">
        <v>18</v>
      </c>
      <c r="D121" s="292" t="s">
        <v>19</v>
      </c>
      <c r="E121" s="292" t="s">
        <v>18</v>
      </c>
      <c r="F121" s="292" t="s">
        <v>19</v>
      </c>
      <c r="G121" s="292" t="s">
        <v>18</v>
      </c>
      <c r="H121" s="292" t="s">
        <v>19</v>
      </c>
      <c r="I121" s="292" t="s">
        <v>18</v>
      </c>
      <c r="J121" s="292" t="s">
        <v>19</v>
      </c>
      <c r="K121" s="292" t="s">
        <v>18</v>
      </c>
      <c r="L121" s="292" t="s">
        <v>19</v>
      </c>
      <c r="M121" s="292" t="s">
        <v>18</v>
      </c>
      <c r="N121" s="292" t="s">
        <v>19</v>
      </c>
      <c r="O121" s="292" t="s">
        <v>18</v>
      </c>
      <c r="P121" s="292" t="s">
        <v>19</v>
      </c>
      <c r="Q121" s="292" t="s">
        <v>18</v>
      </c>
      <c r="R121" s="292" t="s">
        <v>19</v>
      </c>
      <c r="S121" s="292" t="s">
        <v>18</v>
      </c>
      <c r="T121" s="292" t="s">
        <v>19</v>
      </c>
      <c r="U121" s="292" t="s">
        <v>18</v>
      </c>
      <c r="V121" s="292" t="s">
        <v>19</v>
      </c>
      <c r="W121" s="292" t="s">
        <v>18</v>
      </c>
      <c r="X121" s="292" t="s">
        <v>19</v>
      </c>
      <c r="Y121" s="292" t="s">
        <v>18</v>
      </c>
      <c r="Z121" s="292" t="s">
        <v>19</v>
      </c>
      <c r="AA121" s="292" t="s">
        <v>18</v>
      </c>
      <c r="AB121" s="292" t="s">
        <v>19</v>
      </c>
      <c r="AC121" s="292" t="s">
        <v>18</v>
      </c>
      <c r="AD121" s="292" t="s">
        <v>19</v>
      </c>
      <c r="AE121" s="292" t="s">
        <v>18</v>
      </c>
      <c r="AF121" s="292" t="s">
        <v>19</v>
      </c>
      <c r="AG121" s="585"/>
      <c r="AH121" s="585"/>
      <c r="AI121" s="585"/>
      <c r="AJ121" s="292" t="s">
        <v>18</v>
      </c>
      <c r="AK121" s="292" t="s">
        <v>19</v>
      </c>
      <c r="AL121" s="604"/>
      <c r="AM121" s="602"/>
      <c r="AN121" s="603"/>
      <c r="AO121" s="330"/>
      <c r="AP121" s="362"/>
      <c r="AQ121" s="359"/>
      <c r="AR121" s="362"/>
      <c r="AS121" s="362"/>
      <c r="AT121" s="348"/>
      <c r="AU121" s="348"/>
      <c r="AV121" s="348"/>
      <c r="AW121" s="348"/>
      <c r="AX121" s="348"/>
      <c r="AY121" s="348"/>
    </row>
    <row r="122" spans="1:51" s="172" customFormat="1" ht="54" customHeight="1">
      <c r="A122" s="196">
        <v>1</v>
      </c>
      <c r="B122" s="196" t="s">
        <v>101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>
        <f>C122+E122+G122+I122+K122+M122+O122+Q122+S122+U122+W122+Y122+AA122+AC122+AE122+AG122+AH122+AI122</f>
        <v>0</v>
      </c>
      <c r="AK122" s="216">
        <f>D122+F122+H122+J122+L122+N122+P122+R122+T122+V122+X122+Z122+AB122+AD122+AF122</f>
        <v>0</v>
      </c>
      <c r="AL122" s="216">
        <f>AJ122+AK122</f>
        <v>0</v>
      </c>
      <c r="AM122" s="331">
        <f>'[5]July-19'!AL122+AN6</f>
        <v>2539</v>
      </c>
      <c r="AN122" s="331">
        <f>AM122-AL122</f>
        <v>2539</v>
      </c>
      <c r="AO122" s="330">
        <f>'[5]July-19'!AL122+AN6</f>
        <v>2539</v>
      </c>
      <c r="AP122" s="368">
        <f>AL122-AO122</f>
        <v>-2539</v>
      </c>
      <c r="AQ122" s="355"/>
      <c r="AR122" s="361"/>
      <c r="AS122" s="361"/>
      <c r="AT122" s="346"/>
      <c r="AU122" s="346"/>
      <c r="AV122" s="346"/>
      <c r="AW122" s="346"/>
      <c r="AX122" s="346"/>
      <c r="AY122" s="346"/>
    </row>
    <row r="123" spans="1:51" s="172" customFormat="1" ht="54" customHeight="1">
      <c r="A123" s="196">
        <v>2</v>
      </c>
      <c r="B123" s="196" t="s">
        <v>51</v>
      </c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>
        <f aca="true" t="shared" si="48" ref="AJ123:AJ166">C123+E123+G123+I123+K123+M123+O123+Q123+S123+U123+W123+Y123+AA123+AC123+AE123+AG123+AH123+AI123</f>
        <v>0</v>
      </c>
      <c r="AK123" s="216">
        <f aca="true" t="shared" si="49" ref="AK123:AK166">D123+F123+H123+J123+L123+N123+P123+R123+T123+V123+X123+Z123+AB123+AD123+AF123</f>
        <v>0</v>
      </c>
      <c r="AL123" s="216">
        <f aca="true" t="shared" si="50" ref="AL123:AL166">AJ123+AK123</f>
        <v>0</v>
      </c>
      <c r="AM123" s="331">
        <f>'[5]July-19'!AL123+AN7</f>
        <v>3235</v>
      </c>
      <c r="AN123" s="331">
        <f>AM123-AL123</f>
        <v>3235</v>
      </c>
      <c r="AO123" s="330">
        <f>'[5]July-19'!AL123+AN7</f>
        <v>3235</v>
      </c>
      <c r="AP123" s="368">
        <f aca="true" t="shared" si="51" ref="AP123:AP167">AL123-AO123</f>
        <v>-3235</v>
      </c>
      <c r="AQ123" s="355">
        <f>939+3</f>
        <v>942</v>
      </c>
      <c r="AR123" s="361"/>
      <c r="AS123" s="369">
        <f>1457+9</f>
        <v>1466</v>
      </c>
      <c r="AT123" s="346"/>
      <c r="AU123" s="346"/>
      <c r="AV123" s="346"/>
      <c r="AW123" s="346"/>
      <c r="AX123" s="346"/>
      <c r="AY123" s="346"/>
    </row>
    <row r="124" spans="1:51" s="172" customFormat="1" ht="54" customHeight="1">
      <c r="A124" s="196">
        <v>3</v>
      </c>
      <c r="B124" s="196" t="s">
        <v>91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>
        <f t="shared" si="48"/>
        <v>0</v>
      </c>
      <c r="AK124" s="216">
        <f t="shared" si="49"/>
        <v>0</v>
      </c>
      <c r="AL124" s="216">
        <f t="shared" si="50"/>
        <v>0</v>
      </c>
      <c r="AM124" s="331">
        <f>'[5]July-19'!AL124+AN8</f>
        <v>4660</v>
      </c>
      <c r="AN124" s="331">
        <f>AM124-AL124</f>
        <v>4660</v>
      </c>
      <c r="AO124" s="330">
        <f>'[5]July-19'!AL124+AN8</f>
        <v>4660</v>
      </c>
      <c r="AP124" s="368">
        <f t="shared" si="51"/>
        <v>-4660</v>
      </c>
      <c r="AQ124" s="355" t="s">
        <v>213</v>
      </c>
      <c r="AR124" s="361"/>
      <c r="AS124" s="361"/>
      <c r="AT124" s="346"/>
      <c r="AU124" s="346"/>
      <c r="AV124" s="346"/>
      <c r="AW124" s="346"/>
      <c r="AX124" s="346"/>
      <c r="AY124" s="346"/>
    </row>
    <row r="125" spans="1:51" s="173" customFormat="1" ht="54" customHeight="1">
      <c r="A125" s="578" t="s">
        <v>56</v>
      </c>
      <c r="B125" s="579"/>
      <c r="C125" s="217">
        <f>SUM(C122:C124)</f>
        <v>0</v>
      </c>
      <c r="D125" s="217">
        <f aca="true" t="shared" si="52" ref="D125:AI125">SUM(D122:D124)</f>
        <v>0</v>
      </c>
      <c r="E125" s="217">
        <f t="shared" si="52"/>
        <v>0</v>
      </c>
      <c r="F125" s="217">
        <f t="shared" si="52"/>
        <v>0</v>
      </c>
      <c r="G125" s="217">
        <f t="shared" si="52"/>
        <v>0</v>
      </c>
      <c r="H125" s="217">
        <f t="shared" si="52"/>
        <v>0</v>
      </c>
      <c r="I125" s="217">
        <f t="shared" si="52"/>
        <v>0</v>
      </c>
      <c r="J125" s="217">
        <f t="shared" si="52"/>
        <v>0</v>
      </c>
      <c r="K125" s="217">
        <f t="shared" si="52"/>
        <v>0</v>
      </c>
      <c r="L125" s="217">
        <f t="shared" si="52"/>
        <v>0</v>
      </c>
      <c r="M125" s="217">
        <f t="shared" si="52"/>
        <v>0</v>
      </c>
      <c r="N125" s="217">
        <f t="shared" si="52"/>
        <v>0</v>
      </c>
      <c r="O125" s="217">
        <f t="shared" si="52"/>
        <v>0</v>
      </c>
      <c r="P125" s="217">
        <f t="shared" si="52"/>
        <v>0</v>
      </c>
      <c r="Q125" s="217">
        <f t="shared" si="52"/>
        <v>0</v>
      </c>
      <c r="R125" s="217">
        <f t="shared" si="52"/>
        <v>0</v>
      </c>
      <c r="S125" s="217">
        <f t="shared" si="52"/>
        <v>0</v>
      </c>
      <c r="T125" s="217">
        <f t="shared" si="52"/>
        <v>0</v>
      </c>
      <c r="U125" s="217">
        <f t="shared" si="52"/>
        <v>0</v>
      </c>
      <c r="V125" s="217">
        <f t="shared" si="52"/>
        <v>0</v>
      </c>
      <c r="W125" s="217">
        <f t="shared" si="52"/>
        <v>0</v>
      </c>
      <c r="X125" s="217">
        <f t="shared" si="52"/>
        <v>0</v>
      </c>
      <c r="Y125" s="217">
        <f t="shared" si="52"/>
        <v>0</v>
      </c>
      <c r="Z125" s="217">
        <f t="shared" si="52"/>
        <v>0</v>
      </c>
      <c r="AA125" s="217">
        <f t="shared" si="52"/>
        <v>0</v>
      </c>
      <c r="AB125" s="217">
        <f t="shared" si="52"/>
        <v>0</v>
      </c>
      <c r="AC125" s="217">
        <f t="shared" si="52"/>
        <v>0</v>
      </c>
      <c r="AD125" s="217">
        <f t="shared" si="52"/>
        <v>0</v>
      </c>
      <c r="AE125" s="217">
        <f t="shared" si="52"/>
        <v>0</v>
      </c>
      <c r="AF125" s="217">
        <f t="shared" si="52"/>
        <v>0</v>
      </c>
      <c r="AG125" s="217">
        <f t="shared" si="52"/>
        <v>0</v>
      </c>
      <c r="AH125" s="217">
        <f t="shared" si="52"/>
        <v>0</v>
      </c>
      <c r="AI125" s="217">
        <f t="shared" si="52"/>
        <v>0</v>
      </c>
      <c r="AJ125" s="217">
        <f>C125+E125+G125+I125+K125+M125+O125+Q125+S125+U125+W125+Y125+AA125+AC125+AE125+AG125+AH125+AI125</f>
        <v>0</v>
      </c>
      <c r="AK125" s="217">
        <f t="shared" si="49"/>
        <v>0</v>
      </c>
      <c r="AL125" s="217">
        <f t="shared" si="50"/>
        <v>0</v>
      </c>
      <c r="AM125" s="331">
        <f>'[5]July-19'!AL125+AN9</f>
        <v>10434</v>
      </c>
      <c r="AN125" s="331">
        <f>SUM(AN122:AN124)</f>
        <v>10434</v>
      </c>
      <c r="AO125" s="330">
        <f>'[5]July-19'!AL125+AN9</f>
        <v>10434</v>
      </c>
      <c r="AP125" s="370">
        <f t="shared" si="51"/>
        <v>-10434</v>
      </c>
      <c r="AQ125" s="359">
        <f>SUM(C125:AG125)</f>
        <v>0</v>
      </c>
      <c r="AR125" s="362"/>
      <c r="AS125" s="367">
        <f>10381+54</f>
        <v>10435</v>
      </c>
      <c r="AT125" s="348"/>
      <c r="AU125" s="348"/>
      <c r="AV125" s="348"/>
      <c r="AW125" s="348"/>
      <c r="AX125" s="348"/>
      <c r="AY125" s="348"/>
    </row>
    <row r="126" spans="1:51" s="172" customFormat="1" ht="54" customHeight="1">
      <c r="A126" s="196">
        <v>4</v>
      </c>
      <c r="B126" s="196" t="s">
        <v>48</v>
      </c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>
        <f t="shared" si="48"/>
        <v>0</v>
      </c>
      <c r="AK126" s="216">
        <f t="shared" si="49"/>
        <v>0</v>
      </c>
      <c r="AL126" s="216">
        <f t="shared" si="50"/>
        <v>0</v>
      </c>
      <c r="AM126" s="331">
        <f>'[5]July-19'!AL126+AN10</f>
        <v>6357</v>
      </c>
      <c r="AN126" s="331">
        <f>AL126-AM126</f>
        <v>-6357</v>
      </c>
      <c r="AO126" s="330">
        <f>'[5]July-19'!AL126+AN10</f>
        <v>6357</v>
      </c>
      <c r="AP126" s="368">
        <f t="shared" si="51"/>
        <v>-6357</v>
      </c>
      <c r="AQ126" s="355"/>
      <c r="AR126" s="361"/>
      <c r="AS126" s="361"/>
      <c r="AT126" s="346"/>
      <c r="AU126" s="346"/>
      <c r="AV126" s="346"/>
      <c r="AW126" s="346"/>
      <c r="AX126" s="346"/>
      <c r="AY126" s="346"/>
    </row>
    <row r="127" spans="1:51" s="172" customFormat="1" ht="54" customHeight="1">
      <c r="A127" s="196">
        <v>5</v>
      </c>
      <c r="B127" s="196" t="s">
        <v>49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>
        <f t="shared" si="48"/>
        <v>0</v>
      </c>
      <c r="AK127" s="216">
        <f t="shared" si="49"/>
        <v>0</v>
      </c>
      <c r="AL127" s="216">
        <f t="shared" si="50"/>
        <v>0</v>
      </c>
      <c r="AM127" s="331">
        <f>'[5]July-19'!AL127+AN11</f>
        <v>4576</v>
      </c>
      <c r="AN127" s="331">
        <f>AL127-AM127</f>
        <v>-4576</v>
      </c>
      <c r="AO127" s="330">
        <f>'[5]July-19'!AL127+AN11</f>
        <v>4576</v>
      </c>
      <c r="AP127" s="368">
        <f t="shared" si="51"/>
        <v>-4576</v>
      </c>
      <c r="AQ127" s="355"/>
      <c r="AR127" s="361"/>
      <c r="AS127" s="361"/>
      <c r="AT127" s="346"/>
      <c r="AU127" s="346"/>
      <c r="AV127" s="346"/>
      <c r="AW127" s="346"/>
      <c r="AX127" s="346"/>
      <c r="AY127" s="346"/>
    </row>
    <row r="128" spans="1:51" s="172" customFormat="1" ht="54" customHeight="1">
      <c r="A128" s="196">
        <v>6</v>
      </c>
      <c r="B128" s="196" t="s">
        <v>20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>
        <f t="shared" si="48"/>
        <v>0</v>
      </c>
      <c r="AK128" s="216">
        <f t="shared" si="49"/>
        <v>0</v>
      </c>
      <c r="AL128" s="216">
        <f t="shared" si="50"/>
        <v>0</v>
      </c>
      <c r="AM128" s="331">
        <f>'[5]July-19'!AL128+AN12</f>
        <v>7992</v>
      </c>
      <c r="AN128" s="331">
        <f>AL128-AM128</f>
        <v>-7992</v>
      </c>
      <c r="AO128" s="330">
        <f>'[5]July-19'!AL128+AN12</f>
        <v>7992</v>
      </c>
      <c r="AP128" s="368">
        <f t="shared" si="51"/>
        <v>-7992</v>
      </c>
      <c r="AQ128" s="355"/>
      <c r="AR128" s="361"/>
      <c r="AS128" s="361"/>
      <c r="AT128" s="346"/>
      <c r="AU128" s="346"/>
      <c r="AV128" s="346"/>
      <c r="AW128" s="346"/>
      <c r="AX128" s="346"/>
      <c r="AY128" s="346"/>
    </row>
    <row r="129" spans="1:51" s="173" customFormat="1" ht="54" customHeight="1">
      <c r="A129" s="578" t="s">
        <v>21</v>
      </c>
      <c r="B129" s="579"/>
      <c r="C129" s="217">
        <f>SUM(C126:C128)</f>
        <v>0</v>
      </c>
      <c r="D129" s="217">
        <f aca="true" t="shared" si="53" ref="D129:AI129">SUM(D126:D128)</f>
        <v>0</v>
      </c>
      <c r="E129" s="217">
        <f t="shared" si="53"/>
        <v>0</v>
      </c>
      <c r="F129" s="217">
        <f t="shared" si="53"/>
        <v>0</v>
      </c>
      <c r="G129" s="217">
        <f t="shared" si="53"/>
        <v>0</v>
      </c>
      <c r="H129" s="217">
        <f t="shared" si="53"/>
        <v>0</v>
      </c>
      <c r="I129" s="217">
        <f t="shared" si="53"/>
        <v>0</v>
      </c>
      <c r="J129" s="217">
        <f t="shared" si="53"/>
        <v>0</v>
      </c>
      <c r="K129" s="217">
        <f t="shared" si="53"/>
        <v>0</v>
      </c>
      <c r="L129" s="217">
        <f t="shared" si="53"/>
        <v>0</v>
      </c>
      <c r="M129" s="217">
        <f t="shared" si="53"/>
        <v>0</v>
      </c>
      <c r="N129" s="217">
        <f t="shared" si="53"/>
        <v>0</v>
      </c>
      <c r="O129" s="217">
        <f t="shared" si="53"/>
        <v>0</v>
      </c>
      <c r="P129" s="217">
        <f t="shared" si="53"/>
        <v>0</v>
      </c>
      <c r="Q129" s="217">
        <f t="shared" si="53"/>
        <v>0</v>
      </c>
      <c r="R129" s="217">
        <f t="shared" si="53"/>
        <v>0</v>
      </c>
      <c r="S129" s="217">
        <f t="shared" si="53"/>
        <v>0</v>
      </c>
      <c r="T129" s="217">
        <f t="shared" si="53"/>
        <v>0</v>
      </c>
      <c r="U129" s="217">
        <f t="shared" si="53"/>
        <v>0</v>
      </c>
      <c r="V129" s="217">
        <f t="shared" si="53"/>
        <v>0</v>
      </c>
      <c r="W129" s="217">
        <f t="shared" si="53"/>
        <v>0</v>
      </c>
      <c r="X129" s="217">
        <f t="shared" si="53"/>
        <v>0</v>
      </c>
      <c r="Y129" s="217">
        <f t="shared" si="53"/>
        <v>0</v>
      </c>
      <c r="Z129" s="217">
        <f t="shared" si="53"/>
        <v>0</v>
      </c>
      <c r="AA129" s="217">
        <f t="shared" si="53"/>
        <v>0</v>
      </c>
      <c r="AB129" s="217">
        <f t="shared" si="53"/>
        <v>0</v>
      </c>
      <c r="AC129" s="217">
        <f t="shared" si="53"/>
        <v>0</v>
      </c>
      <c r="AD129" s="217">
        <f t="shared" si="53"/>
        <v>0</v>
      </c>
      <c r="AE129" s="217">
        <f t="shared" si="53"/>
        <v>0</v>
      </c>
      <c r="AF129" s="217">
        <f t="shared" si="53"/>
        <v>0</v>
      </c>
      <c r="AG129" s="217">
        <f t="shared" si="53"/>
        <v>0</v>
      </c>
      <c r="AH129" s="217">
        <f t="shared" si="53"/>
        <v>0</v>
      </c>
      <c r="AI129" s="217">
        <f t="shared" si="53"/>
        <v>0</v>
      </c>
      <c r="AJ129" s="217">
        <f>C129+E129+G129+I129+K129+M129+O129+Q129+S129+U129+W129+Y129+AA129+AC129+AE129+AG129+AH129+AI129</f>
        <v>0</v>
      </c>
      <c r="AK129" s="217">
        <f t="shared" si="49"/>
        <v>0</v>
      </c>
      <c r="AL129" s="217">
        <f>AJ129+AK129</f>
        <v>0</v>
      </c>
      <c r="AM129" s="331">
        <f>'[5]July-19'!AL129+AN13</f>
        <v>18925</v>
      </c>
      <c r="AN129" s="331">
        <f>AL129-AM129</f>
        <v>-18925</v>
      </c>
      <c r="AO129" s="330">
        <f>'[5]July-19'!AL129+AN13</f>
        <v>18925</v>
      </c>
      <c r="AP129" s="368">
        <f t="shared" si="51"/>
        <v>-18925</v>
      </c>
      <c r="AQ129" s="359"/>
      <c r="AR129" s="362"/>
      <c r="AS129" s="362"/>
      <c r="AT129" s="348"/>
      <c r="AU129" s="348"/>
      <c r="AV129" s="348"/>
      <c r="AW129" s="348"/>
      <c r="AX129" s="348"/>
      <c r="AY129" s="348"/>
    </row>
    <row r="130" spans="1:51" s="173" customFormat="1" ht="54" customHeight="1">
      <c r="A130" s="578" t="s">
        <v>175</v>
      </c>
      <c r="B130" s="579"/>
      <c r="C130" s="217">
        <f>SUM(C129,C125)</f>
        <v>0</v>
      </c>
      <c r="D130" s="217">
        <f aca="true" t="shared" si="54" ref="D130:AI130">SUM(D129,D125)</f>
        <v>0</v>
      </c>
      <c r="E130" s="217">
        <f t="shared" si="54"/>
        <v>0</v>
      </c>
      <c r="F130" s="217">
        <f t="shared" si="54"/>
        <v>0</v>
      </c>
      <c r="G130" s="217">
        <f t="shared" si="54"/>
        <v>0</v>
      </c>
      <c r="H130" s="217">
        <f t="shared" si="54"/>
        <v>0</v>
      </c>
      <c r="I130" s="217">
        <f t="shared" si="54"/>
        <v>0</v>
      </c>
      <c r="J130" s="217">
        <f t="shared" si="54"/>
        <v>0</v>
      </c>
      <c r="K130" s="217">
        <f t="shared" si="54"/>
        <v>0</v>
      </c>
      <c r="L130" s="217">
        <f t="shared" si="54"/>
        <v>0</v>
      </c>
      <c r="M130" s="217">
        <f t="shared" si="54"/>
        <v>0</v>
      </c>
      <c r="N130" s="217">
        <f t="shared" si="54"/>
        <v>0</v>
      </c>
      <c r="O130" s="217">
        <f t="shared" si="54"/>
        <v>0</v>
      </c>
      <c r="P130" s="217">
        <f t="shared" si="54"/>
        <v>0</v>
      </c>
      <c r="Q130" s="217">
        <f t="shared" si="54"/>
        <v>0</v>
      </c>
      <c r="R130" s="217">
        <f t="shared" si="54"/>
        <v>0</v>
      </c>
      <c r="S130" s="217">
        <f t="shared" si="54"/>
        <v>0</v>
      </c>
      <c r="T130" s="217">
        <f t="shared" si="54"/>
        <v>0</v>
      </c>
      <c r="U130" s="217">
        <f t="shared" si="54"/>
        <v>0</v>
      </c>
      <c r="V130" s="217">
        <f t="shared" si="54"/>
        <v>0</v>
      </c>
      <c r="W130" s="217">
        <f t="shared" si="54"/>
        <v>0</v>
      </c>
      <c r="X130" s="217">
        <f t="shared" si="54"/>
        <v>0</v>
      </c>
      <c r="Y130" s="217">
        <f t="shared" si="54"/>
        <v>0</v>
      </c>
      <c r="Z130" s="217">
        <f t="shared" si="54"/>
        <v>0</v>
      </c>
      <c r="AA130" s="217">
        <f t="shared" si="54"/>
        <v>0</v>
      </c>
      <c r="AB130" s="217">
        <f t="shared" si="54"/>
        <v>0</v>
      </c>
      <c r="AC130" s="217">
        <f t="shared" si="54"/>
        <v>0</v>
      </c>
      <c r="AD130" s="217">
        <f t="shared" si="54"/>
        <v>0</v>
      </c>
      <c r="AE130" s="217">
        <f t="shared" si="54"/>
        <v>0</v>
      </c>
      <c r="AF130" s="217">
        <f t="shared" si="54"/>
        <v>0</v>
      </c>
      <c r="AG130" s="217">
        <f t="shared" si="54"/>
        <v>0</v>
      </c>
      <c r="AH130" s="217">
        <f t="shared" si="54"/>
        <v>0</v>
      </c>
      <c r="AI130" s="217">
        <f t="shared" si="54"/>
        <v>0</v>
      </c>
      <c r="AJ130" s="217">
        <f>C130+E130+G130+I130+K130+M130+O130+Q130+S130+U130+W130+Y130+AA130+AC130+AE130+AG130+AH130+AI130</f>
        <v>0</v>
      </c>
      <c r="AK130" s="217">
        <f t="shared" si="49"/>
        <v>0</v>
      </c>
      <c r="AL130" s="217">
        <f t="shared" si="50"/>
        <v>0</v>
      </c>
      <c r="AM130" s="331">
        <f>'[5]July-19'!AL130+AN14</f>
        <v>29359</v>
      </c>
      <c r="AN130" s="331">
        <f>SUM(AN129,AN125)</f>
        <v>-8491</v>
      </c>
      <c r="AO130" s="330">
        <f>'[5]July-19'!AL130+AN14</f>
        <v>29359</v>
      </c>
      <c r="AP130" s="368">
        <f t="shared" si="51"/>
        <v>-29359</v>
      </c>
      <c r="AQ130" s="359"/>
      <c r="AR130" s="362"/>
      <c r="AS130" s="362"/>
      <c r="AT130" s="348"/>
      <c r="AU130" s="348"/>
      <c r="AV130" s="348"/>
      <c r="AW130" s="348"/>
      <c r="AX130" s="348"/>
      <c r="AY130" s="348"/>
    </row>
    <row r="131" spans="1:51" s="172" customFormat="1" ht="54" customHeight="1">
      <c r="A131" s="196">
        <v>7</v>
      </c>
      <c r="B131" s="196" t="s">
        <v>46</v>
      </c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>
        <f t="shared" si="48"/>
        <v>0</v>
      </c>
      <c r="AK131" s="216">
        <f t="shared" si="49"/>
        <v>0</v>
      </c>
      <c r="AL131" s="216">
        <f t="shared" si="50"/>
        <v>0</v>
      </c>
      <c r="AM131" s="331">
        <f>'[5]July-19'!AL131+AN15</f>
        <v>2880</v>
      </c>
      <c r="AN131" s="331">
        <f>AL131-AM131</f>
        <v>-2880</v>
      </c>
      <c r="AO131" s="330">
        <f>'[5]July-19'!AL131+AN15</f>
        <v>2880</v>
      </c>
      <c r="AP131" s="368">
        <f t="shared" si="51"/>
        <v>-2880</v>
      </c>
      <c r="AQ131" s="355"/>
      <c r="AR131" s="361"/>
      <c r="AS131" s="361"/>
      <c r="AT131" s="346"/>
      <c r="AU131" s="346"/>
      <c r="AV131" s="346"/>
      <c r="AW131" s="346"/>
      <c r="AX131" s="346"/>
      <c r="AY131" s="346"/>
    </row>
    <row r="132" spans="1:51" s="172" customFormat="1" ht="54" customHeight="1">
      <c r="A132" s="196">
        <v>8</v>
      </c>
      <c r="B132" s="196" t="s">
        <v>185</v>
      </c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>
        <f t="shared" si="48"/>
        <v>0</v>
      </c>
      <c r="AK132" s="216">
        <f t="shared" si="49"/>
        <v>0</v>
      </c>
      <c r="AL132" s="216">
        <f t="shared" si="50"/>
        <v>0</v>
      </c>
      <c r="AM132" s="331">
        <f>'[5]July-19'!AL132+AN16</f>
        <v>2622</v>
      </c>
      <c r="AN132" s="331">
        <f>AL132-AM132</f>
        <v>-2622</v>
      </c>
      <c r="AO132" s="330">
        <f>'[5]July-19'!AL132+AN16</f>
        <v>2622</v>
      </c>
      <c r="AP132" s="368">
        <f t="shared" si="51"/>
        <v>-2622</v>
      </c>
      <c r="AQ132" s="355"/>
      <c r="AR132" s="361"/>
      <c r="AS132" s="361"/>
      <c r="AT132" s="346"/>
      <c r="AU132" s="346"/>
      <c r="AV132" s="346"/>
      <c r="AW132" s="346"/>
      <c r="AX132" s="346"/>
      <c r="AY132" s="346"/>
    </row>
    <row r="133" spans="1:51" s="172" customFormat="1" ht="54" customHeight="1">
      <c r="A133" s="196">
        <v>9</v>
      </c>
      <c r="B133" s="196" t="s">
        <v>47</v>
      </c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>
        <f t="shared" si="48"/>
        <v>0</v>
      </c>
      <c r="AK133" s="216">
        <f t="shared" si="49"/>
        <v>0</v>
      </c>
      <c r="AL133" s="216">
        <f t="shared" si="50"/>
        <v>0</v>
      </c>
      <c r="AM133" s="331">
        <f>'[5]July-19'!AL133+AN17</f>
        <v>5118</v>
      </c>
      <c r="AN133" s="331">
        <f>AL133-AM133</f>
        <v>-5118</v>
      </c>
      <c r="AO133" s="330">
        <f>'[5]July-19'!AL133+AN17</f>
        <v>5118</v>
      </c>
      <c r="AP133" s="368">
        <f t="shared" si="51"/>
        <v>-5118</v>
      </c>
      <c r="AQ133" s="355"/>
      <c r="AR133" s="361"/>
      <c r="AS133" s="361"/>
      <c r="AT133" s="346"/>
      <c r="AU133" s="346"/>
      <c r="AV133" s="346"/>
      <c r="AW133" s="346"/>
      <c r="AX133" s="346"/>
      <c r="AY133" s="346"/>
    </row>
    <row r="134" spans="1:51" s="172" customFormat="1" ht="54" customHeight="1">
      <c r="A134" s="196">
        <v>10</v>
      </c>
      <c r="B134" s="196" t="s">
        <v>50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>
        <f t="shared" si="48"/>
        <v>0</v>
      </c>
      <c r="AK134" s="216">
        <f t="shared" si="49"/>
        <v>0</v>
      </c>
      <c r="AL134" s="216">
        <f t="shared" si="50"/>
        <v>0</v>
      </c>
      <c r="AM134" s="331">
        <f>'[5]July-19'!AL134+AN18</f>
        <v>993</v>
      </c>
      <c r="AN134" s="331">
        <f>AL134-AM134</f>
        <v>-993</v>
      </c>
      <c r="AO134" s="330">
        <f>'[5]July-19'!AL134+AN18</f>
        <v>993</v>
      </c>
      <c r="AP134" s="368">
        <f t="shared" si="51"/>
        <v>-993</v>
      </c>
      <c r="AQ134" s="355"/>
      <c r="AR134" s="361"/>
      <c r="AS134" s="361"/>
      <c r="AT134" s="346"/>
      <c r="AU134" s="346"/>
      <c r="AV134" s="346"/>
      <c r="AW134" s="346"/>
      <c r="AX134" s="346"/>
      <c r="AY134" s="346"/>
    </row>
    <row r="135" spans="1:51" s="173" customFormat="1" ht="54" customHeight="1">
      <c r="A135" s="578" t="s">
        <v>55</v>
      </c>
      <c r="B135" s="579"/>
      <c r="C135" s="217">
        <f>SUM(C131:C134)</f>
        <v>0</v>
      </c>
      <c r="D135" s="217">
        <f aca="true" t="shared" si="55" ref="D135:AI135">SUM(D131:D134)</f>
        <v>0</v>
      </c>
      <c r="E135" s="217">
        <f t="shared" si="55"/>
        <v>0</v>
      </c>
      <c r="F135" s="217">
        <f t="shared" si="55"/>
        <v>0</v>
      </c>
      <c r="G135" s="217">
        <f t="shared" si="55"/>
        <v>0</v>
      </c>
      <c r="H135" s="217">
        <f t="shared" si="55"/>
        <v>0</v>
      </c>
      <c r="I135" s="217">
        <f t="shared" si="55"/>
        <v>0</v>
      </c>
      <c r="J135" s="217">
        <f t="shared" si="55"/>
        <v>0</v>
      </c>
      <c r="K135" s="217">
        <f t="shared" si="55"/>
        <v>0</v>
      </c>
      <c r="L135" s="217">
        <f t="shared" si="55"/>
        <v>0</v>
      </c>
      <c r="M135" s="217">
        <f t="shared" si="55"/>
        <v>0</v>
      </c>
      <c r="N135" s="217">
        <f t="shared" si="55"/>
        <v>0</v>
      </c>
      <c r="O135" s="217">
        <f t="shared" si="55"/>
        <v>0</v>
      </c>
      <c r="P135" s="217">
        <f t="shared" si="55"/>
        <v>0</v>
      </c>
      <c r="Q135" s="217">
        <f t="shared" si="55"/>
        <v>0</v>
      </c>
      <c r="R135" s="217">
        <f t="shared" si="55"/>
        <v>0</v>
      </c>
      <c r="S135" s="217">
        <f t="shared" si="55"/>
        <v>0</v>
      </c>
      <c r="T135" s="217">
        <f t="shared" si="55"/>
        <v>0</v>
      </c>
      <c r="U135" s="217">
        <f t="shared" si="55"/>
        <v>0</v>
      </c>
      <c r="V135" s="217">
        <f t="shared" si="55"/>
        <v>0</v>
      </c>
      <c r="W135" s="217">
        <f t="shared" si="55"/>
        <v>0</v>
      </c>
      <c r="X135" s="217">
        <f t="shared" si="55"/>
        <v>0</v>
      </c>
      <c r="Y135" s="217">
        <f t="shared" si="55"/>
        <v>0</v>
      </c>
      <c r="Z135" s="217">
        <f t="shared" si="55"/>
        <v>0</v>
      </c>
      <c r="AA135" s="217">
        <f t="shared" si="55"/>
        <v>0</v>
      </c>
      <c r="AB135" s="217">
        <f t="shared" si="55"/>
        <v>0</v>
      </c>
      <c r="AC135" s="217">
        <f t="shared" si="55"/>
        <v>0</v>
      </c>
      <c r="AD135" s="217">
        <f t="shared" si="55"/>
        <v>0</v>
      </c>
      <c r="AE135" s="217">
        <f t="shared" si="55"/>
        <v>0</v>
      </c>
      <c r="AF135" s="217">
        <f t="shared" si="55"/>
        <v>0</v>
      </c>
      <c r="AG135" s="217">
        <f t="shared" si="55"/>
        <v>0</v>
      </c>
      <c r="AH135" s="217">
        <f t="shared" si="55"/>
        <v>0</v>
      </c>
      <c r="AI135" s="217">
        <f t="shared" si="55"/>
        <v>0</v>
      </c>
      <c r="AJ135" s="217">
        <f>C135+E135+G135+I135+K135+M135+O135+Q135+S135+U135+W135+Y135+AA135+AC135+AE135+AG135+AH135+AI135</f>
        <v>0</v>
      </c>
      <c r="AK135" s="217">
        <f t="shared" si="49"/>
        <v>0</v>
      </c>
      <c r="AL135" s="216">
        <f>AJ135+AK135</f>
        <v>0</v>
      </c>
      <c r="AM135" s="331">
        <f>'[5]July-19'!AL135+AN19</f>
        <v>11613</v>
      </c>
      <c r="AN135" s="331">
        <f>SUM(AN131:AN134)</f>
        <v>-11613</v>
      </c>
      <c r="AO135" s="330">
        <f>'[5]July-19'!AL135+AN19</f>
        <v>11613</v>
      </c>
      <c r="AP135" s="368">
        <f t="shared" si="51"/>
        <v>-11613</v>
      </c>
      <c r="AQ135" s="359"/>
      <c r="AR135" s="362"/>
      <c r="AS135" s="362"/>
      <c r="AT135" s="348"/>
      <c r="AU135" s="348"/>
      <c r="AV135" s="348"/>
      <c r="AW135" s="348"/>
      <c r="AX135" s="348"/>
      <c r="AY135" s="348"/>
    </row>
    <row r="136" spans="1:51" s="172" customFormat="1" ht="54" customHeight="1">
      <c r="A136" s="196">
        <v>11</v>
      </c>
      <c r="B136" s="196" t="s">
        <v>52</v>
      </c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>
        <f t="shared" si="48"/>
        <v>0</v>
      </c>
      <c r="AK136" s="216">
        <f t="shared" si="49"/>
        <v>0</v>
      </c>
      <c r="AL136" s="216">
        <f t="shared" si="50"/>
        <v>0</v>
      </c>
      <c r="AM136" s="331">
        <f>'[5]July-19'!AL136+AN20</f>
        <v>2341</v>
      </c>
      <c r="AN136" s="331">
        <f>AM136-AL136</f>
        <v>2341</v>
      </c>
      <c r="AO136" s="330">
        <f>'[5]July-19'!AL136+AN20</f>
        <v>2341</v>
      </c>
      <c r="AP136" s="368">
        <f t="shared" si="51"/>
        <v>-2341</v>
      </c>
      <c r="AQ136" s="355">
        <f>'[5]July-19'!AL136+AN20</f>
        <v>2341</v>
      </c>
      <c r="AR136" s="361"/>
      <c r="AS136" s="361"/>
      <c r="AT136" s="346"/>
      <c r="AU136" s="346"/>
      <c r="AV136" s="346"/>
      <c r="AW136" s="346"/>
      <c r="AX136" s="346"/>
      <c r="AY136" s="346"/>
    </row>
    <row r="137" spans="1:51" s="172" customFormat="1" ht="54" customHeight="1">
      <c r="A137" s="196">
        <v>12</v>
      </c>
      <c r="B137" s="196" t="s">
        <v>53</v>
      </c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>
        <f t="shared" si="48"/>
        <v>0</v>
      </c>
      <c r="AK137" s="216">
        <f t="shared" si="49"/>
        <v>0</v>
      </c>
      <c r="AL137" s="216">
        <f t="shared" si="50"/>
        <v>0</v>
      </c>
      <c r="AM137" s="331">
        <f>'[5]July-19'!AL137+AN21</f>
        <v>1748</v>
      </c>
      <c r="AN137" s="331">
        <f>AM137-AL137</f>
        <v>1748</v>
      </c>
      <c r="AO137" s="330">
        <f>'[5]July-19'!AL137+AN21</f>
        <v>1748</v>
      </c>
      <c r="AP137" s="368">
        <f>AL137-AO137</f>
        <v>-1748</v>
      </c>
      <c r="AQ137" s="355">
        <f>'[5]July-19'!AL137+AN21</f>
        <v>1748</v>
      </c>
      <c r="AR137" s="361"/>
      <c r="AS137" s="361"/>
      <c r="AT137" s="346"/>
      <c r="AU137" s="346"/>
      <c r="AV137" s="346"/>
      <c r="AW137" s="346"/>
      <c r="AX137" s="346"/>
      <c r="AY137" s="346"/>
    </row>
    <row r="138" spans="1:51" s="172" customFormat="1" ht="54" customHeight="1">
      <c r="A138" s="196">
        <v>13</v>
      </c>
      <c r="B138" s="196" t="s">
        <v>54</v>
      </c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>
        <f t="shared" si="48"/>
        <v>0</v>
      </c>
      <c r="AK138" s="216">
        <f t="shared" si="49"/>
        <v>0</v>
      </c>
      <c r="AL138" s="216">
        <f t="shared" si="50"/>
        <v>0</v>
      </c>
      <c r="AM138" s="331">
        <f>'[5]July-19'!AL138+AN22</f>
        <v>4729</v>
      </c>
      <c r="AN138" s="331">
        <f>AM138-AL138</f>
        <v>4729</v>
      </c>
      <c r="AO138" s="330">
        <f>'[5]July-19'!AL138+AN22</f>
        <v>4729</v>
      </c>
      <c r="AP138" s="368">
        <f t="shared" si="51"/>
        <v>-4729</v>
      </c>
      <c r="AQ138" s="355">
        <f>'[5]July-19'!AL138+AN22</f>
        <v>4729</v>
      </c>
      <c r="AR138" s="361"/>
      <c r="AS138" s="361"/>
      <c r="AT138" s="346"/>
      <c r="AU138" s="346"/>
      <c r="AV138" s="346"/>
      <c r="AW138" s="346"/>
      <c r="AX138" s="346"/>
      <c r="AY138" s="346"/>
    </row>
    <row r="139" spans="1:51" ht="54" customHeight="1">
      <c r="A139" s="196">
        <v>14</v>
      </c>
      <c r="B139" s="196" t="s">
        <v>188</v>
      </c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>
        <f t="shared" si="48"/>
        <v>0</v>
      </c>
      <c r="AK139" s="216">
        <f t="shared" si="49"/>
        <v>0</v>
      </c>
      <c r="AL139" s="216">
        <f t="shared" si="50"/>
        <v>0</v>
      </c>
      <c r="AM139" s="331">
        <f>'[5]July-19'!AL139+AN23</f>
        <v>1925</v>
      </c>
      <c r="AN139" s="331">
        <f>AM139-AL139</f>
        <v>1925</v>
      </c>
      <c r="AO139" s="330">
        <f>'[5]July-19'!AL139+AN23</f>
        <v>1925</v>
      </c>
      <c r="AP139" s="368">
        <f t="shared" si="51"/>
        <v>-1925</v>
      </c>
      <c r="AQ139" s="355">
        <f>'[5]July-19'!AL139+AN23</f>
        <v>1925</v>
      </c>
      <c r="AR139" s="363"/>
      <c r="AS139" s="363"/>
      <c r="AT139" s="350"/>
      <c r="AU139" s="350"/>
      <c r="AV139" s="350"/>
      <c r="AW139" s="350"/>
      <c r="AX139" s="350"/>
      <c r="AY139" s="350"/>
    </row>
    <row r="140" spans="1:51" s="173" customFormat="1" ht="54" customHeight="1">
      <c r="A140" s="578" t="s">
        <v>22</v>
      </c>
      <c r="B140" s="579"/>
      <c r="C140" s="217">
        <f>SUM(C136:C139)</f>
        <v>0</v>
      </c>
      <c r="D140" s="217">
        <f aca="true" t="shared" si="56" ref="D140:AI140">SUM(D136:D139)</f>
        <v>0</v>
      </c>
      <c r="E140" s="217">
        <f t="shared" si="56"/>
        <v>0</v>
      </c>
      <c r="F140" s="217">
        <f t="shared" si="56"/>
        <v>0</v>
      </c>
      <c r="G140" s="217">
        <f t="shared" si="56"/>
        <v>0</v>
      </c>
      <c r="H140" s="217">
        <f t="shared" si="56"/>
        <v>0</v>
      </c>
      <c r="I140" s="217">
        <f t="shared" si="56"/>
        <v>0</v>
      </c>
      <c r="J140" s="217">
        <f t="shared" si="56"/>
        <v>0</v>
      </c>
      <c r="K140" s="217">
        <f t="shared" si="56"/>
        <v>0</v>
      </c>
      <c r="L140" s="217">
        <f t="shared" si="56"/>
        <v>0</v>
      </c>
      <c r="M140" s="217">
        <f t="shared" si="56"/>
        <v>0</v>
      </c>
      <c r="N140" s="217">
        <f t="shared" si="56"/>
        <v>0</v>
      </c>
      <c r="O140" s="217">
        <f t="shared" si="56"/>
        <v>0</v>
      </c>
      <c r="P140" s="217">
        <f t="shared" si="56"/>
        <v>0</v>
      </c>
      <c r="Q140" s="217">
        <f t="shared" si="56"/>
        <v>0</v>
      </c>
      <c r="R140" s="217">
        <f t="shared" si="56"/>
        <v>0</v>
      </c>
      <c r="S140" s="217">
        <f t="shared" si="56"/>
        <v>0</v>
      </c>
      <c r="T140" s="217">
        <f t="shared" si="56"/>
        <v>0</v>
      </c>
      <c r="U140" s="217">
        <f t="shared" si="56"/>
        <v>0</v>
      </c>
      <c r="V140" s="217">
        <f t="shared" si="56"/>
        <v>0</v>
      </c>
      <c r="W140" s="217">
        <f t="shared" si="56"/>
        <v>0</v>
      </c>
      <c r="X140" s="217">
        <f t="shared" si="56"/>
        <v>0</v>
      </c>
      <c r="Y140" s="217">
        <f t="shared" si="56"/>
        <v>0</v>
      </c>
      <c r="Z140" s="217">
        <f t="shared" si="56"/>
        <v>0</v>
      </c>
      <c r="AA140" s="217">
        <f t="shared" si="56"/>
        <v>0</v>
      </c>
      <c r="AB140" s="217">
        <f t="shared" si="56"/>
        <v>0</v>
      </c>
      <c r="AC140" s="217">
        <f t="shared" si="56"/>
        <v>0</v>
      </c>
      <c r="AD140" s="217">
        <f t="shared" si="56"/>
        <v>0</v>
      </c>
      <c r="AE140" s="217">
        <f t="shared" si="56"/>
        <v>0</v>
      </c>
      <c r="AF140" s="217">
        <f t="shared" si="56"/>
        <v>0</v>
      </c>
      <c r="AG140" s="217">
        <f t="shared" si="56"/>
        <v>0</v>
      </c>
      <c r="AH140" s="217">
        <f t="shared" si="56"/>
        <v>0</v>
      </c>
      <c r="AI140" s="217">
        <f t="shared" si="56"/>
        <v>0</v>
      </c>
      <c r="AJ140" s="216">
        <f t="shared" si="48"/>
        <v>0</v>
      </c>
      <c r="AK140" s="216">
        <f t="shared" si="49"/>
        <v>0</v>
      </c>
      <c r="AL140" s="216">
        <f t="shared" si="50"/>
        <v>0</v>
      </c>
      <c r="AM140" s="331">
        <f>'[5]July-19'!AL140+AN24</f>
        <v>10743</v>
      </c>
      <c r="AN140" s="331">
        <f>SUM(AN136:AN139)</f>
        <v>10743</v>
      </c>
      <c r="AO140" s="330">
        <f>'[5]July-19'!AL140+AN24</f>
        <v>10743</v>
      </c>
      <c r="AP140" s="368">
        <f t="shared" si="51"/>
        <v>-10743</v>
      </c>
      <c r="AQ140" s="359">
        <f>10742+23</f>
        <v>10765</v>
      </c>
      <c r="AR140" s="362"/>
      <c r="AS140" s="362"/>
      <c r="AT140" s="348"/>
      <c r="AU140" s="348"/>
      <c r="AV140" s="348"/>
      <c r="AW140" s="348"/>
      <c r="AX140" s="348"/>
      <c r="AY140" s="348"/>
    </row>
    <row r="141" spans="1:51" s="271" customFormat="1" ht="54" customHeight="1">
      <c r="A141" s="578" t="s">
        <v>176</v>
      </c>
      <c r="B141" s="579"/>
      <c r="C141" s="217">
        <f>SUM(C140,C135)</f>
        <v>0</v>
      </c>
      <c r="D141" s="217">
        <f aca="true" t="shared" si="57" ref="D141:AI141">SUM(D140,D135)</f>
        <v>0</v>
      </c>
      <c r="E141" s="217">
        <f t="shared" si="57"/>
        <v>0</v>
      </c>
      <c r="F141" s="217">
        <f t="shared" si="57"/>
        <v>0</v>
      </c>
      <c r="G141" s="217">
        <f t="shared" si="57"/>
        <v>0</v>
      </c>
      <c r="H141" s="217">
        <f t="shared" si="57"/>
        <v>0</v>
      </c>
      <c r="I141" s="217">
        <f t="shared" si="57"/>
        <v>0</v>
      </c>
      <c r="J141" s="217">
        <f t="shared" si="57"/>
        <v>0</v>
      </c>
      <c r="K141" s="217">
        <f t="shared" si="57"/>
        <v>0</v>
      </c>
      <c r="L141" s="217">
        <f t="shared" si="57"/>
        <v>0</v>
      </c>
      <c r="M141" s="217">
        <f t="shared" si="57"/>
        <v>0</v>
      </c>
      <c r="N141" s="217">
        <f t="shared" si="57"/>
        <v>0</v>
      </c>
      <c r="O141" s="217">
        <f t="shared" si="57"/>
        <v>0</v>
      </c>
      <c r="P141" s="217">
        <f t="shared" si="57"/>
        <v>0</v>
      </c>
      <c r="Q141" s="217">
        <f t="shared" si="57"/>
        <v>0</v>
      </c>
      <c r="R141" s="217">
        <f t="shared" si="57"/>
        <v>0</v>
      </c>
      <c r="S141" s="217">
        <f t="shared" si="57"/>
        <v>0</v>
      </c>
      <c r="T141" s="217">
        <f t="shared" si="57"/>
        <v>0</v>
      </c>
      <c r="U141" s="217">
        <f t="shared" si="57"/>
        <v>0</v>
      </c>
      <c r="V141" s="217">
        <f t="shared" si="57"/>
        <v>0</v>
      </c>
      <c r="W141" s="217">
        <f t="shared" si="57"/>
        <v>0</v>
      </c>
      <c r="X141" s="217">
        <f t="shared" si="57"/>
        <v>0</v>
      </c>
      <c r="Y141" s="217">
        <f t="shared" si="57"/>
        <v>0</v>
      </c>
      <c r="Z141" s="217">
        <f t="shared" si="57"/>
        <v>0</v>
      </c>
      <c r="AA141" s="217">
        <f t="shared" si="57"/>
        <v>0</v>
      </c>
      <c r="AB141" s="217">
        <f t="shared" si="57"/>
        <v>0</v>
      </c>
      <c r="AC141" s="217">
        <f t="shared" si="57"/>
        <v>0</v>
      </c>
      <c r="AD141" s="217">
        <f t="shared" si="57"/>
        <v>0</v>
      </c>
      <c r="AE141" s="217">
        <f t="shared" si="57"/>
        <v>0</v>
      </c>
      <c r="AF141" s="217">
        <f t="shared" si="57"/>
        <v>0</v>
      </c>
      <c r="AG141" s="217">
        <f t="shared" si="57"/>
        <v>0</v>
      </c>
      <c r="AH141" s="217">
        <f t="shared" si="57"/>
        <v>0</v>
      </c>
      <c r="AI141" s="217">
        <f t="shared" si="57"/>
        <v>0</v>
      </c>
      <c r="AJ141" s="217">
        <f>C141+E141+G141+I141+K141+M141+O141+Q141+S141+U141+W141+Y141+AA141+AC141+AE141+AG141+AH141+AI141</f>
        <v>0</v>
      </c>
      <c r="AK141" s="216">
        <f t="shared" si="49"/>
        <v>0</v>
      </c>
      <c r="AL141" s="217">
        <f>AJ141+AK141</f>
        <v>0</v>
      </c>
      <c r="AM141" s="331">
        <f>'[5]July-19'!AL141+AN25</f>
        <v>22356</v>
      </c>
      <c r="AN141" s="331">
        <f>SUM(AN140,AN135)</f>
        <v>-870</v>
      </c>
      <c r="AO141" s="330">
        <f>'[5]July-19'!AL141+AN25</f>
        <v>22356</v>
      </c>
      <c r="AP141" s="368">
        <f t="shared" si="51"/>
        <v>-22356</v>
      </c>
      <c r="AQ141" s="359"/>
      <c r="AR141" s="360"/>
      <c r="AS141" s="360"/>
      <c r="AT141" s="345"/>
      <c r="AU141" s="345"/>
      <c r="AV141" s="345"/>
      <c r="AW141" s="345"/>
      <c r="AX141" s="345"/>
      <c r="AY141" s="345"/>
    </row>
    <row r="142" spans="1:51" s="172" customFormat="1" ht="54" customHeight="1">
      <c r="A142" s="196">
        <v>15</v>
      </c>
      <c r="B142" s="196" t="s">
        <v>23</v>
      </c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>
        <f t="shared" si="48"/>
        <v>0</v>
      </c>
      <c r="AK142" s="216">
        <f t="shared" si="49"/>
        <v>0</v>
      </c>
      <c r="AL142" s="216">
        <f t="shared" si="50"/>
        <v>0</v>
      </c>
      <c r="AM142" s="331">
        <f>'[5]July-19'!AL142+AN26</f>
        <v>13650</v>
      </c>
      <c r="AN142" s="331">
        <f>AM142-AL142</f>
        <v>13650</v>
      </c>
      <c r="AO142" s="330">
        <f>'[5]July-19'!AL142+AN26</f>
        <v>13650</v>
      </c>
      <c r="AP142" s="368">
        <f t="shared" si="51"/>
        <v>-13650</v>
      </c>
      <c r="AQ142" s="355"/>
      <c r="AR142" s="361"/>
      <c r="AS142" s="361"/>
      <c r="AT142" s="346"/>
      <c r="AU142" s="346"/>
      <c r="AV142" s="346"/>
      <c r="AW142" s="346"/>
      <c r="AX142" s="346"/>
      <c r="AY142" s="346"/>
    </row>
    <row r="143" spans="1:51" s="172" customFormat="1" ht="54" customHeight="1">
      <c r="A143" s="196">
        <v>16</v>
      </c>
      <c r="B143" s="196" t="s">
        <v>142</v>
      </c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>
        <f t="shared" si="48"/>
        <v>0</v>
      </c>
      <c r="AK143" s="216">
        <f t="shared" si="49"/>
        <v>0</v>
      </c>
      <c r="AL143" s="216">
        <f t="shared" si="50"/>
        <v>0</v>
      </c>
      <c r="AM143" s="331">
        <f>'[5]July-19'!AL143+AN27</f>
        <v>14486</v>
      </c>
      <c r="AN143" s="331">
        <f>AM143-AL143</f>
        <v>14486</v>
      </c>
      <c r="AO143" s="330">
        <f>'[5]July-19'!AL143+AN27</f>
        <v>14486</v>
      </c>
      <c r="AP143" s="368">
        <f t="shared" si="51"/>
        <v>-14486</v>
      </c>
      <c r="AQ143" s="355"/>
      <c r="AR143" s="361"/>
      <c r="AS143" s="361"/>
      <c r="AT143" s="346"/>
      <c r="AU143" s="346"/>
      <c r="AV143" s="346"/>
      <c r="AW143" s="346"/>
      <c r="AX143" s="346"/>
      <c r="AY143" s="346"/>
    </row>
    <row r="144" spans="1:51" s="173" customFormat="1" ht="54" customHeight="1">
      <c r="A144" s="578" t="s">
        <v>108</v>
      </c>
      <c r="B144" s="579"/>
      <c r="C144" s="217">
        <f>SUM(C142:C143)</f>
        <v>0</v>
      </c>
      <c r="D144" s="217">
        <f aca="true" t="shared" si="58" ref="D144:AI144">SUM(D142:D143)</f>
        <v>0</v>
      </c>
      <c r="E144" s="217">
        <f t="shared" si="58"/>
        <v>0</v>
      </c>
      <c r="F144" s="217">
        <f t="shared" si="58"/>
        <v>0</v>
      </c>
      <c r="G144" s="217">
        <f t="shared" si="58"/>
        <v>0</v>
      </c>
      <c r="H144" s="217">
        <f t="shared" si="58"/>
        <v>0</v>
      </c>
      <c r="I144" s="217">
        <f t="shared" si="58"/>
        <v>0</v>
      </c>
      <c r="J144" s="217">
        <f t="shared" si="58"/>
        <v>0</v>
      </c>
      <c r="K144" s="217">
        <f t="shared" si="58"/>
        <v>0</v>
      </c>
      <c r="L144" s="217">
        <f t="shared" si="58"/>
        <v>0</v>
      </c>
      <c r="M144" s="217">
        <f t="shared" si="58"/>
        <v>0</v>
      </c>
      <c r="N144" s="217">
        <f t="shared" si="58"/>
        <v>0</v>
      </c>
      <c r="O144" s="217">
        <f t="shared" si="58"/>
        <v>0</v>
      </c>
      <c r="P144" s="217">
        <f t="shared" si="58"/>
        <v>0</v>
      </c>
      <c r="Q144" s="217">
        <f t="shared" si="58"/>
        <v>0</v>
      </c>
      <c r="R144" s="217">
        <f t="shared" si="58"/>
        <v>0</v>
      </c>
      <c r="S144" s="217">
        <f t="shared" si="58"/>
        <v>0</v>
      </c>
      <c r="T144" s="217">
        <f t="shared" si="58"/>
        <v>0</v>
      </c>
      <c r="U144" s="217">
        <f t="shared" si="58"/>
        <v>0</v>
      </c>
      <c r="V144" s="217">
        <f t="shared" si="58"/>
        <v>0</v>
      </c>
      <c r="W144" s="217">
        <f t="shared" si="58"/>
        <v>0</v>
      </c>
      <c r="X144" s="217">
        <f t="shared" si="58"/>
        <v>0</v>
      </c>
      <c r="Y144" s="217">
        <f t="shared" si="58"/>
        <v>0</v>
      </c>
      <c r="Z144" s="217">
        <f t="shared" si="58"/>
        <v>0</v>
      </c>
      <c r="AA144" s="217">
        <f t="shared" si="58"/>
        <v>0</v>
      </c>
      <c r="AB144" s="217">
        <f t="shared" si="58"/>
        <v>0</v>
      </c>
      <c r="AC144" s="217">
        <f t="shared" si="58"/>
        <v>0</v>
      </c>
      <c r="AD144" s="217">
        <f t="shared" si="58"/>
        <v>0</v>
      </c>
      <c r="AE144" s="217">
        <f t="shared" si="58"/>
        <v>0</v>
      </c>
      <c r="AF144" s="217">
        <f t="shared" si="58"/>
        <v>0</v>
      </c>
      <c r="AG144" s="217">
        <f t="shared" si="58"/>
        <v>0</v>
      </c>
      <c r="AH144" s="217">
        <f t="shared" si="58"/>
        <v>0</v>
      </c>
      <c r="AI144" s="217">
        <f t="shared" si="58"/>
        <v>0</v>
      </c>
      <c r="AJ144" s="217">
        <f>C144+E144+G144+I144+K144+M144+O144+Q144+S144+U144+W144+Y144+AA144+AC144+AE144+AG144+AH144+AI144</f>
        <v>0</v>
      </c>
      <c r="AK144" s="217">
        <f>D144+F144+H144+J144+L144+N144+P144+R144+T144+V144+X144+Z144+AB144+AD144+AF144</f>
        <v>0</v>
      </c>
      <c r="AL144" s="217">
        <f>AJ144+AK144</f>
        <v>0</v>
      </c>
      <c r="AM144" s="331">
        <f>'[5]July-19'!AL144+AN28</f>
        <v>28136</v>
      </c>
      <c r="AN144" s="331">
        <f>SUM(AN142:AN143)</f>
        <v>28136</v>
      </c>
      <c r="AO144" s="330">
        <f>'[5]July-19'!AL144+AN28</f>
        <v>28136</v>
      </c>
      <c r="AP144" s="368">
        <f t="shared" si="51"/>
        <v>-28136</v>
      </c>
      <c r="AQ144" s="359"/>
      <c r="AR144" s="362"/>
      <c r="AS144" s="362"/>
      <c r="AT144" s="348"/>
      <c r="AU144" s="348"/>
      <c r="AV144" s="348"/>
      <c r="AW144" s="348"/>
      <c r="AX144" s="348"/>
      <c r="AY144" s="348"/>
    </row>
    <row r="145" spans="1:51" s="172" customFormat="1" ht="54" customHeight="1">
      <c r="A145" s="196">
        <v>17</v>
      </c>
      <c r="B145" s="196" t="s">
        <v>24</v>
      </c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>
        <f t="shared" si="48"/>
        <v>0</v>
      </c>
      <c r="AK145" s="216">
        <f t="shared" si="49"/>
        <v>0</v>
      </c>
      <c r="AL145" s="216">
        <f t="shared" si="50"/>
        <v>0</v>
      </c>
      <c r="AM145" s="331">
        <f>'[5]July-19'!AL145+AN29</f>
        <v>19562</v>
      </c>
      <c r="AN145" s="331">
        <f>AL145-AM145</f>
        <v>-19562</v>
      </c>
      <c r="AO145" s="330">
        <f>'[5]July-19'!AL145+AN29</f>
        <v>19562</v>
      </c>
      <c r="AP145" s="368">
        <f t="shared" si="51"/>
        <v>-19562</v>
      </c>
      <c r="AQ145" s="355"/>
      <c r="AR145" s="361"/>
      <c r="AS145" s="361"/>
      <c r="AT145" s="346"/>
      <c r="AU145" s="346"/>
      <c r="AV145" s="346"/>
      <c r="AW145" s="346"/>
      <c r="AX145" s="346"/>
      <c r="AY145" s="346"/>
    </row>
    <row r="146" spans="1:51" s="172" customFormat="1" ht="54" customHeight="1">
      <c r="A146" s="196">
        <v>18</v>
      </c>
      <c r="B146" s="196" t="s">
        <v>178</v>
      </c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>
        <f t="shared" si="48"/>
        <v>0</v>
      </c>
      <c r="AK146" s="216">
        <f t="shared" si="49"/>
        <v>0</v>
      </c>
      <c r="AL146" s="216">
        <f t="shared" si="50"/>
        <v>0</v>
      </c>
      <c r="AM146" s="331">
        <f>'[5]July-19'!AL146+AN30</f>
        <v>12506</v>
      </c>
      <c r="AN146" s="331">
        <f>AL146-AM146</f>
        <v>-12506</v>
      </c>
      <c r="AO146" s="330">
        <f>'[5]July-19'!AL146+AN30</f>
        <v>12506</v>
      </c>
      <c r="AP146" s="368">
        <f t="shared" si="51"/>
        <v>-12506</v>
      </c>
      <c r="AQ146" s="355"/>
      <c r="AR146" s="361"/>
      <c r="AS146" s="361"/>
      <c r="AT146" s="346"/>
      <c r="AU146" s="346"/>
      <c r="AV146" s="346"/>
      <c r="AW146" s="346"/>
      <c r="AX146" s="346"/>
      <c r="AY146" s="346"/>
    </row>
    <row r="147" spans="1:51" s="172" customFormat="1" ht="54" customHeight="1">
      <c r="A147" s="196">
        <v>19</v>
      </c>
      <c r="B147" s="196" t="s">
        <v>109</v>
      </c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>
        <f t="shared" si="48"/>
        <v>0</v>
      </c>
      <c r="AK147" s="216">
        <f t="shared" si="49"/>
        <v>0</v>
      </c>
      <c r="AL147" s="216">
        <f t="shared" si="50"/>
        <v>0</v>
      </c>
      <c r="AM147" s="331">
        <f>'[5]July-19'!AL147+AN31</f>
        <v>18129</v>
      </c>
      <c r="AN147" s="331">
        <f>AL147-AM147</f>
        <v>-18129</v>
      </c>
      <c r="AO147" s="330">
        <f>'[5]July-19'!AL147+AN31</f>
        <v>18129</v>
      </c>
      <c r="AP147" s="368">
        <f t="shared" si="51"/>
        <v>-18129</v>
      </c>
      <c r="AQ147" s="355"/>
      <c r="AR147" s="361"/>
      <c r="AS147" s="361"/>
      <c r="AT147" s="346"/>
      <c r="AU147" s="346"/>
      <c r="AV147" s="346"/>
      <c r="AW147" s="346"/>
      <c r="AX147" s="346"/>
      <c r="AY147" s="346"/>
    </row>
    <row r="148" spans="1:51" s="172" customFormat="1" ht="54" customHeight="1">
      <c r="A148" s="196">
        <v>20</v>
      </c>
      <c r="B148" s="196" t="s">
        <v>25</v>
      </c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>
        <f t="shared" si="48"/>
        <v>0</v>
      </c>
      <c r="AK148" s="216">
        <f t="shared" si="49"/>
        <v>0</v>
      </c>
      <c r="AL148" s="216">
        <f t="shared" si="50"/>
        <v>0</v>
      </c>
      <c r="AM148" s="331">
        <f>'[5]July-19'!AL148+AN32</f>
        <v>10151</v>
      </c>
      <c r="AN148" s="331">
        <f>AL148-AM148</f>
        <v>-10151</v>
      </c>
      <c r="AO148" s="330">
        <f>'[5]July-19'!AL148+AN32</f>
        <v>10151</v>
      </c>
      <c r="AP148" s="368">
        <f t="shared" si="51"/>
        <v>-10151</v>
      </c>
      <c r="AQ148" s="355"/>
      <c r="AR148" s="361"/>
      <c r="AS148" s="361"/>
      <c r="AT148" s="346"/>
      <c r="AU148" s="346"/>
      <c r="AV148" s="346"/>
      <c r="AW148" s="346"/>
      <c r="AX148" s="346"/>
      <c r="AY148" s="346"/>
    </row>
    <row r="149" spans="1:51" s="173" customFormat="1" ht="54" customHeight="1">
      <c r="A149" s="578" t="s">
        <v>107</v>
      </c>
      <c r="B149" s="579"/>
      <c r="C149" s="217">
        <f>SUM(C145:C148)</f>
        <v>0</v>
      </c>
      <c r="D149" s="217">
        <f aca="true" t="shared" si="59" ref="D149:AH149">SUM(D145:D148)</f>
        <v>0</v>
      </c>
      <c r="E149" s="217">
        <f t="shared" si="59"/>
        <v>0</v>
      </c>
      <c r="F149" s="217">
        <f t="shared" si="59"/>
        <v>0</v>
      </c>
      <c r="G149" s="217">
        <f t="shared" si="59"/>
        <v>0</v>
      </c>
      <c r="H149" s="217">
        <f t="shared" si="59"/>
        <v>0</v>
      </c>
      <c r="I149" s="217">
        <f t="shared" si="59"/>
        <v>0</v>
      </c>
      <c r="J149" s="217">
        <f t="shared" si="59"/>
        <v>0</v>
      </c>
      <c r="K149" s="217">
        <f t="shared" si="59"/>
        <v>0</v>
      </c>
      <c r="L149" s="217">
        <f t="shared" si="59"/>
        <v>0</v>
      </c>
      <c r="M149" s="217">
        <f t="shared" si="59"/>
        <v>0</v>
      </c>
      <c r="N149" s="217">
        <f t="shared" si="59"/>
        <v>0</v>
      </c>
      <c r="O149" s="217">
        <f t="shared" si="59"/>
        <v>0</v>
      </c>
      <c r="P149" s="217">
        <f t="shared" si="59"/>
        <v>0</v>
      </c>
      <c r="Q149" s="217">
        <f t="shared" si="59"/>
        <v>0</v>
      </c>
      <c r="R149" s="217">
        <f t="shared" si="59"/>
        <v>0</v>
      </c>
      <c r="S149" s="217">
        <f t="shared" si="59"/>
        <v>0</v>
      </c>
      <c r="T149" s="217">
        <f t="shared" si="59"/>
        <v>0</v>
      </c>
      <c r="U149" s="217">
        <f t="shared" si="59"/>
        <v>0</v>
      </c>
      <c r="V149" s="217">
        <f t="shared" si="59"/>
        <v>0</v>
      </c>
      <c r="W149" s="217">
        <f t="shared" si="59"/>
        <v>0</v>
      </c>
      <c r="X149" s="217">
        <f t="shared" si="59"/>
        <v>0</v>
      </c>
      <c r="Y149" s="217">
        <f t="shared" si="59"/>
        <v>0</v>
      </c>
      <c r="Z149" s="217">
        <f t="shared" si="59"/>
        <v>0</v>
      </c>
      <c r="AA149" s="217">
        <f t="shared" si="59"/>
        <v>0</v>
      </c>
      <c r="AB149" s="217">
        <f t="shared" si="59"/>
        <v>0</v>
      </c>
      <c r="AC149" s="217">
        <f t="shared" si="59"/>
        <v>0</v>
      </c>
      <c r="AD149" s="217">
        <f t="shared" si="59"/>
        <v>0</v>
      </c>
      <c r="AE149" s="217">
        <f t="shared" si="59"/>
        <v>0</v>
      </c>
      <c r="AF149" s="217">
        <f t="shared" si="59"/>
        <v>0</v>
      </c>
      <c r="AG149" s="217">
        <f t="shared" si="59"/>
        <v>0</v>
      </c>
      <c r="AH149" s="217">
        <f t="shared" si="59"/>
        <v>0</v>
      </c>
      <c r="AI149" s="217">
        <f>SUM(AI145:AI148)</f>
        <v>0</v>
      </c>
      <c r="AJ149" s="217">
        <f>C149+E149+G149+I149+K149+M149+O149+Q149+S149+U149+W149+Y149+AA149+AC149+AE149+AG149+AH149+AI149</f>
        <v>0</v>
      </c>
      <c r="AK149" s="217">
        <f>D149+F149+H149+J149+L149+N149+P149+R149+T149+V149+X149+Z149+AB149+AD149+AF149</f>
        <v>0</v>
      </c>
      <c r="AL149" s="217">
        <f>AJ149+AK149</f>
        <v>0</v>
      </c>
      <c r="AM149" s="331">
        <f>'[5]July-19'!AL149+AN33</f>
        <v>60348</v>
      </c>
      <c r="AN149" s="331">
        <f>SUM(AN145:AN148)</f>
        <v>-60348</v>
      </c>
      <c r="AO149" s="330">
        <f>'[5]July-19'!AL149+AN33</f>
        <v>60348</v>
      </c>
      <c r="AP149" s="368">
        <f t="shared" si="51"/>
        <v>-60348</v>
      </c>
      <c r="AQ149" s="359">
        <f>AL149-AM149</f>
        <v>-60348</v>
      </c>
      <c r="AR149" s="362"/>
      <c r="AS149" s="360" t="e">
        <f>'[6] RMGC Revised'!$AM$30+300</f>
        <v>#REF!</v>
      </c>
      <c r="AT149" s="348"/>
      <c r="AU149" s="348"/>
      <c r="AV149" s="348"/>
      <c r="AW149" s="348"/>
      <c r="AX149" s="348"/>
      <c r="AY149" s="348"/>
    </row>
    <row r="150" spans="1:51" s="172" customFormat="1" ht="54" customHeight="1">
      <c r="A150" s="196">
        <v>21</v>
      </c>
      <c r="B150" s="196" t="s">
        <v>26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>
        <f t="shared" si="48"/>
        <v>0</v>
      </c>
      <c r="AK150" s="216">
        <f t="shared" si="49"/>
        <v>0</v>
      </c>
      <c r="AL150" s="216">
        <f t="shared" si="50"/>
        <v>0</v>
      </c>
      <c r="AM150" s="331">
        <f>'[5]July-19'!AL150+AN34</f>
        <v>12968</v>
      </c>
      <c r="AN150" s="331">
        <f>AM150-AL150</f>
        <v>12968</v>
      </c>
      <c r="AO150" s="330">
        <f>'[5]July-19'!AL150+AN34</f>
        <v>12968</v>
      </c>
      <c r="AP150" s="368">
        <f t="shared" si="51"/>
        <v>-12968</v>
      </c>
      <c r="AQ150" s="355"/>
      <c r="AR150" s="361"/>
      <c r="AS150" s="361"/>
      <c r="AT150" s="346"/>
      <c r="AU150" s="346"/>
      <c r="AV150" s="346"/>
      <c r="AW150" s="346"/>
      <c r="AX150" s="346"/>
      <c r="AY150" s="346"/>
    </row>
    <row r="151" spans="1:51" s="172" customFormat="1" ht="54" customHeight="1">
      <c r="A151" s="196">
        <v>22</v>
      </c>
      <c r="B151" s="196" t="s">
        <v>27</v>
      </c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>
        <f t="shared" si="48"/>
        <v>0</v>
      </c>
      <c r="AK151" s="216">
        <f t="shared" si="49"/>
        <v>0</v>
      </c>
      <c r="AL151" s="216">
        <f t="shared" si="50"/>
        <v>0</v>
      </c>
      <c r="AM151" s="331">
        <f>'[5]July-19'!AL151+AN35</f>
        <v>18002</v>
      </c>
      <c r="AN151" s="331">
        <f>AM151-AL151</f>
        <v>18002</v>
      </c>
      <c r="AO151" s="330">
        <f>'[5]July-19'!AL151+AN35</f>
        <v>18002</v>
      </c>
      <c r="AP151" s="368">
        <f t="shared" si="51"/>
        <v>-18002</v>
      </c>
      <c r="AQ151" s="355"/>
      <c r="AR151" s="361"/>
      <c r="AS151" s="361"/>
      <c r="AT151" s="346"/>
      <c r="AU151" s="346"/>
      <c r="AV151" s="346"/>
      <c r="AW151" s="346"/>
      <c r="AX151" s="346"/>
      <c r="AY151" s="346"/>
    </row>
    <row r="152" spans="1:51" s="172" customFormat="1" ht="54" customHeight="1">
      <c r="A152" s="196">
        <v>23</v>
      </c>
      <c r="B152" s="196" t="s">
        <v>28</v>
      </c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>
        <f t="shared" si="48"/>
        <v>0</v>
      </c>
      <c r="AK152" s="216">
        <f t="shared" si="49"/>
        <v>0</v>
      </c>
      <c r="AL152" s="216">
        <f t="shared" si="50"/>
        <v>0</v>
      </c>
      <c r="AM152" s="331">
        <f>'[5]July-19'!AL152+AN36</f>
        <v>19839</v>
      </c>
      <c r="AN152" s="331">
        <f>AM152-AL152</f>
        <v>19839</v>
      </c>
      <c r="AO152" s="330">
        <f>'[5]July-19'!AL152+AN36</f>
        <v>19839</v>
      </c>
      <c r="AP152" s="368">
        <f t="shared" si="51"/>
        <v>-19839</v>
      </c>
      <c r="AQ152" s="355"/>
      <c r="AR152" s="361"/>
      <c r="AS152" s="361"/>
      <c r="AT152" s="346"/>
      <c r="AU152" s="346"/>
      <c r="AV152" s="346"/>
      <c r="AW152" s="346"/>
      <c r="AX152" s="346"/>
      <c r="AY152" s="346"/>
    </row>
    <row r="153" spans="1:51" s="172" customFormat="1" ht="54" customHeight="1">
      <c r="A153" s="196">
        <v>24</v>
      </c>
      <c r="B153" s="196" t="s">
        <v>45</v>
      </c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>
        <f t="shared" si="48"/>
        <v>0</v>
      </c>
      <c r="AK153" s="216">
        <f t="shared" si="49"/>
        <v>0</v>
      </c>
      <c r="AL153" s="216">
        <f t="shared" si="50"/>
        <v>0</v>
      </c>
      <c r="AM153" s="331">
        <f>'[5]July-19'!AL153+AN37</f>
        <v>13709</v>
      </c>
      <c r="AN153" s="331">
        <f>AM153-AL153</f>
        <v>13709</v>
      </c>
      <c r="AO153" s="330">
        <f>'[5]July-19'!AL153+AN37</f>
        <v>13709</v>
      </c>
      <c r="AP153" s="368">
        <f t="shared" si="51"/>
        <v>-13709</v>
      </c>
      <c r="AQ153" s="355"/>
      <c r="AR153" s="361"/>
      <c r="AS153" s="361"/>
      <c r="AT153" s="346"/>
      <c r="AU153" s="346"/>
      <c r="AV153" s="346"/>
      <c r="AW153" s="346"/>
      <c r="AX153" s="346"/>
      <c r="AY153" s="346"/>
    </row>
    <row r="154" spans="1:51" s="173" customFormat="1" ht="54" customHeight="1">
      <c r="A154" s="578" t="s">
        <v>29</v>
      </c>
      <c r="B154" s="579"/>
      <c r="C154" s="217">
        <f>SUM(C150:C153)</f>
        <v>0</v>
      </c>
      <c r="D154" s="217">
        <f aca="true" t="shared" si="60" ref="D154:AI154">SUM(D150:D153)</f>
        <v>0</v>
      </c>
      <c r="E154" s="217">
        <f t="shared" si="60"/>
        <v>0</v>
      </c>
      <c r="F154" s="217">
        <f t="shared" si="60"/>
        <v>0</v>
      </c>
      <c r="G154" s="217">
        <f t="shared" si="60"/>
        <v>0</v>
      </c>
      <c r="H154" s="217">
        <f t="shared" si="60"/>
        <v>0</v>
      </c>
      <c r="I154" s="217">
        <f t="shared" si="60"/>
        <v>0</v>
      </c>
      <c r="J154" s="217">
        <f t="shared" si="60"/>
        <v>0</v>
      </c>
      <c r="K154" s="217">
        <f t="shared" si="60"/>
        <v>0</v>
      </c>
      <c r="L154" s="217">
        <f t="shared" si="60"/>
        <v>0</v>
      </c>
      <c r="M154" s="217">
        <f t="shared" si="60"/>
        <v>0</v>
      </c>
      <c r="N154" s="217">
        <f t="shared" si="60"/>
        <v>0</v>
      </c>
      <c r="O154" s="217">
        <f t="shared" si="60"/>
        <v>0</v>
      </c>
      <c r="P154" s="217">
        <f t="shared" si="60"/>
        <v>0</v>
      </c>
      <c r="Q154" s="217">
        <f t="shared" si="60"/>
        <v>0</v>
      </c>
      <c r="R154" s="217">
        <f t="shared" si="60"/>
        <v>0</v>
      </c>
      <c r="S154" s="217">
        <f t="shared" si="60"/>
        <v>0</v>
      </c>
      <c r="T154" s="217">
        <f t="shared" si="60"/>
        <v>0</v>
      </c>
      <c r="U154" s="217">
        <f t="shared" si="60"/>
        <v>0</v>
      </c>
      <c r="V154" s="217">
        <f t="shared" si="60"/>
        <v>0</v>
      </c>
      <c r="W154" s="217">
        <f t="shared" si="60"/>
        <v>0</v>
      </c>
      <c r="X154" s="217">
        <f t="shared" si="60"/>
        <v>0</v>
      </c>
      <c r="Y154" s="217">
        <f t="shared" si="60"/>
        <v>0</v>
      </c>
      <c r="Z154" s="217">
        <f t="shared" si="60"/>
        <v>0</v>
      </c>
      <c r="AA154" s="217">
        <f t="shared" si="60"/>
        <v>0</v>
      </c>
      <c r="AB154" s="217">
        <f t="shared" si="60"/>
        <v>0</v>
      </c>
      <c r="AC154" s="217">
        <f t="shared" si="60"/>
        <v>0</v>
      </c>
      <c r="AD154" s="217">
        <f t="shared" si="60"/>
        <v>0</v>
      </c>
      <c r="AE154" s="217">
        <f t="shared" si="60"/>
        <v>0</v>
      </c>
      <c r="AF154" s="217">
        <f t="shared" si="60"/>
        <v>0</v>
      </c>
      <c r="AG154" s="217">
        <f t="shared" si="60"/>
        <v>0</v>
      </c>
      <c r="AH154" s="217">
        <f t="shared" si="60"/>
        <v>0</v>
      </c>
      <c r="AI154" s="217">
        <f t="shared" si="60"/>
        <v>0</v>
      </c>
      <c r="AJ154" s="217">
        <f>C154+E154+G154+I154+K154+M154+O154+Q154+S154+U154+W154+Y154+AA154+AC154+AE154+AG154+AH154+AI154</f>
        <v>0</v>
      </c>
      <c r="AK154" s="217">
        <f>D154+F154+H154+J154+L154+N154+P154+R154+T154+V154+X154+Z154+AB154+AD154+AF154</f>
        <v>0</v>
      </c>
      <c r="AL154" s="217">
        <f>AJ154+AK154</f>
        <v>0</v>
      </c>
      <c r="AM154" s="331">
        <f>'[5]July-19'!AL154+AN38</f>
        <v>64518</v>
      </c>
      <c r="AN154" s="331">
        <f>SUM(AN150:AN153)</f>
        <v>64518</v>
      </c>
      <c r="AO154" s="330">
        <f>'[5]July-19'!AL154+AN38</f>
        <v>64518</v>
      </c>
      <c r="AP154" s="368">
        <f t="shared" si="51"/>
        <v>-64518</v>
      </c>
      <c r="AQ154" s="359"/>
      <c r="AR154" s="362"/>
      <c r="AS154" s="362"/>
      <c r="AT154" s="348"/>
      <c r="AU154" s="348"/>
      <c r="AV154" s="348"/>
      <c r="AW154" s="348"/>
      <c r="AX154" s="348"/>
      <c r="AY154" s="348"/>
    </row>
    <row r="155" spans="1:51" s="271" customFormat="1" ht="54" customHeight="1">
      <c r="A155" s="578" t="s">
        <v>30</v>
      </c>
      <c r="B155" s="579"/>
      <c r="C155" s="217">
        <f>SUM(C154,C149,C144)</f>
        <v>0</v>
      </c>
      <c r="D155" s="217">
        <f aca="true" t="shared" si="61" ref="D155:AI155">SUM(D154,D149,D144)</f>
        <v>0</v>
      </c>
      <c r="E155" s="217">
        <f t="shared" si="61"/>
        <v>0</v>
      </c>
      <c r="F155" s="217">
        <f t="shared" si="61"/>
        <v>0</v>
      </c>
      <c r="G155" s="217">
        <f t="shared" si="61"/>
        <v>0</v>
      </c>
      <c r="H155" s="217">
        <f t="shared" si="61"/>
        <v>0</v>
      </c>
      <c r="I155" s="217">
        <f t="shared" si="61"/>
        <v>0</v>
      </c>
      <c r="J155" s="217">
        <f t="shared" si="61"/>
        <v>0</v>
      </c>
      <c r="K155" s="217">
        <f t="shared" si="61"/>
        <v>0</v>
      </c>
      <c r="L155" s="217">
        <f t="shared" si="61"/>
        <v>0</v>
      </c>
      <c r="M155" s="217">
        <f t="shared" si="61"/>
        <v>0</v>
      </c>
      <c r="N155" s="217">
        <f t="shared" si="61"/>
        <v>0</v>
      </c>
      <c r="O155" s="217">
        <f t="shared" si="61"/>
        <v>0</v>
      </c>
      <c r="P155" s="217">
        <f t="shared" si="61"/>
        <v>0</v>
      </c>
      <c r="Q155" s="217">
        <f t="shared" si="61"/>
        <v>0</v>
      </c>
      <c r="R155" s="217">
        <f t="shared" si="61"/>
        <v>0</v>
      </c>
      <c r="S155" s="217">
        <f t="shared" si="61"/>
        <v>0</v>
      </c>
      <c r="T155" s="217">
        <f t="shared" si="61"/>
        <v>0</v>
      </c>
      <c r="U155" s="217">
        <f t="shared" si="61"/>
        <v>0</v>
      </c>
      <c r="V155" s="217">
        <f t="shared" si="61"/>
        <v>0</v>
      </c>
      <c r="W155" s="217">
        <f t="shared" si="61"/>
        <v>0</v>
      </c>
      <c r="X155" s="217">
        <f t="shared" si="61"/>
        <v>0</v>
      </c>
      <c r="Y155" s="217">
        <f t="shared" si="61"/>
        <v>0</v>
      </c>
      <c r="Z155" s="217">
        <f t="shared" si="61"/>
        <v>0</v>
      </c>
      <c r="AA155" s="217">
        <f t="shared" si="61"/>
        <v>0</v>
      </c>
      <c r="AB155" s="217">
        <f t="shared" si="61"/>
        <v>0</v>
      </c>
      <c r="AC155" s="217">
        <f t="shared" si="61"/>
        <v>0</v>
      </c>
      <c r="AD155" s="217">
        <f t="shared" si="61"/>
        <v>0</v>
      </c>
      <c r="AE155" s="217">
        <f t="shared" si="61"/>
        <v>0</v>
      </c>
      <c r="AF155" s="217">
        <f t="shared" si="61"/>
        <v>0</v>
      </c>
      <c r="AG155" s="217">
        <f t="shared" si="61"/>
        <v>0</v>
      </c>
      <c r="AH155" s="217">
        <f t="shared" si="61"/>
        <v>0</v>
      </c>
      <c r="AI155" s="217">
        <f t="shared" si="61"/>
        <v>0</v>
      </c>
      <c r="AJ155" s="217">
        <f>C155+E155+G155+I155+K155+M155+O155+Q155+S155+U155+W155+Y155+AA155+AC155+AE155+AG155+AH155+AI155</f>
        <v>0</v>
      </c>
      <c r="AK155" s="217">
        <f>D155+F155+H155+J155+L155+N155+P155+R155+T155+V155+X155+Z155+AB155+AD155+AF155</f>
        <v>0</v>
      </c>
      <c r="AL155" s="217">
        <f t="shared" si="50"/>
        <v>0</v>
      </c>
      <c r="AM155" s="331">
        <f>'[5]July-19'!AL155+AN39</f>
        <v>153002</v>
      </c>
      <c r="AN155" s="331">
        <f>SUM(AN154,AN149,AN144)</f>
        <v>32306</v>
      </c>
      <c r="AO155" s="330">
        <f>'[5]July-19'!AL155+AN39</f>
        <v>153002</v>
      </c>
      <c r="AP155" s="368">
        <f t="shared" si="51"/>
        <v>-153002</v>
      </c>
      <c r="AQ155" s="359"/>
      <c r="AR155" s="360"/>
      <c r="AS155" s="360"/>
      <c r="AT155" s="345"/>
      <c r="AU155" s="345"/>
      <c r="AV155" s="345"/>
      <c r="AW155" s="345"/>
      <c r="AX155" s="345"/>
      <c r="AY155" s="345"/>
    </row>
    <row r="156" spans="1:51" s="172" customFormat="1" ht="54" customHeight="1">
      <c r="A156" s="196">
        <v>25</v>
      </c>
      <c r="B156" s="196" t="s">
        <v>31</v>
      </c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>
        <f t="shared" si="48"/>
        <v>0</v>
      </c>
      <c r="AK156" s="216">
        <f t="shared" si="49"/>
        <v>0</v>
      </c>
      <c r="AL156" s="216">
        <f t="shared" si="50"/>
        <v>0</v>
      </c>
      <c r="AM156" s="331">
        <f>'[5]July-19'!AL156+AN40</f>
        <v>25312</v>
      </c>
      <c r="AN156" s="331">
        <f>AM156-AL156</f>
        <v>25312</v>
      </c>
      <c r="AO156" s="330">
        <f>'[5]July-19'!AL156+AN40</f>
        <v>25312</v>
      </c>
      <c r="AP156" s="368">
        <f t="shared" si="51"/>
        <v>-25312</v>
      </c>
      <c r="AQ156" s="355"/>
      <c r="AR156" s="361"/>
      <c r="AS156" s="361"/>
      <c r="AT156" s="346"/>
      <c r="AU156" s="346"/>
      <c r="AV156" s="346"/>
      <c r="AW156" s="346"/>
      <c r="AX156" s="346"/>
      <c r="AY156" s="346"/>
    </row>
    <row r="157" spans="1:51" s="172" customFormat="1" ht="54" customHeight="1">
      <c r="A157" s="196">
        <v>26</v>
      </c>
      <c r="B157" s="196" t="s">
        <v>174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>
        <f t="shared" si="48"/>
        <v>0</v>
      </c>
      <c r="AK157" s="216">
        <f t="shared" si="49"/>
        <v>0</v>
      </c>
      <c r="AL157" s="216">
        <f t="shared" si="50"/>
        <v>0</v>
      </c>
      <c r="AM157" s="331">
        <f>'[5]July-19'!AL157+AN41</f>
        <v>13225</v>
      </c>
      <c r="AN157" s="331">
        <f>AM157-AL157</f>
        <v>13225</v>
      </c>
      <c r="AO157" s="330">
        <f>'[5]July-19'!AL157+AN41</f>
        <v>13225</v>
      </c>
      <c r="AP157" s="368">
        <f t="shared" si="51"/>
        <v>-13225</v>
      </c>
      <c r="AQ157" s="355"/>
      <c r="AR157" s="361"/>
      <c r="AS157" s="361"/>
      <c r="AT157" s="346"/>
      <c r="AU157" s="346"/>
      <c r="AV157" s="346"/>
      <c r="AW157" s="346"/>
      <c r="AX157" s="346"/>
      <c r="AY157" s="346"/>
    </row>
    <row r="158" spans="1:51" s="172" customFormat="1" ht="54" customHeight="1">
      <c r="A158" s="196">
        <v>27</v>
      </c>
      <c r="B158" s="196" t="s">
        <v>32</v>
      </c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>
        <f t="shared" si="48"/>
        <v>0</v>
      </c>
      <c r="AK158" s="216">
        <f t="shared" si="49"/>
        <v>0</v>
      </c>
      <c r="AL158" s="216">
        <f t="shared" si="50"/>
        <v>0</v>
      </c>
      <c r="AM158" s="331">
        <f>'[5]July-19'!AL158+AN42</f>
        <v>13970</v>
      </c>
      <c r="AN158" s="331">
        <f>AM158-AL158</f>
        <v>13970</v>
      </c>
      <c r="AO158" s="330">
        <f>'[5]July-19'!AL158+AN42</f>
        <v>13970</v>
      </c>
      <c r="AP158" s="368">
        <f t="shared" si="51"/>
        <v>-13970</v>
      </c>
      <c r="AQ158" s="355"/>
      <c r="AR158" s="361"/>
      <c r="AS158" s="361"/>
      <c r="AT158" s="346"/>
      <c r="AU158" s="346"/>
      <c r="AV158" s="346"/>
      <c r="AW158" s="346"/>
      <c r="AX158" s="346"/>
      <c r="AY158" s="346"/>
    </row>
    <row r="159" spans="1:51" s="172" customFormat="1" ht="54" customHeight="1">
      <c r="A159" s="196">
        <v>28</v>
      </c>
      <c r="B159" s="196" t="s">
        <v>33</v>
      </c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>
        <f t="shared" si="48"/>
        <v>0</v>
      </c>
      <c r="AK159" s="216">
        <f t="shared" si="49"/>
        <v>0</v>
      </c>
      <c r="AL159" s="216">
        <f t="shared" si="50"/>
        <v>0</v>
      </c>
      <c r="AM159" s="331">
        <f>'[5]July-19'!AL159+AN43</f>
        <v>20303</v>
      </c>
      <c r="AN159" s="331">
        <f>AM159-AL159</f>
        <v>20303</v>
      </c>
      <c r="AO159" s="330">
        <f>'[5]July-19'!AL159+AN43</f>
        <v>20303</v>
      </c>
      <c r="AP159" s="368">
        <f t="shared" si="51"/>
        <v>-20303</v>
      </c>
      <c r="AQ159" s="355"/>
      <c r="AR159" s="361"/>
      <c r="AS159" s="361"/>
      <c r="AT159" s="346"/>
      <c r="AU159" s="346"/>
      <c r="AV159" s="346"/>
      <c r="AW159" s="346"/>
      <c r="AX159" s="346"/>
      <c r="AY159" s="346"/>
    </row>
    <row r="160" spans="1:51" s="173" customFormat="1" ht="54" customHeight="1">
      <c r="A160" s="578" t="s">
        <v>34</v>
      </c>
      <c r="B160" s="579"/>
      <c r="C160" s="217">
        <f>SUM(C156:C159)</f>
        <v>0</v>
      </c>
      <c r="D160" s="217">
        <f aca="true" t="shared" si="62" ref="D160:AI160">SUM(D156:D159)</f>
        <v>0</v>
      </c>
      <c r="E160" s="217">
        <f t="shared" si="62"/>
        <v>0</v>
      </c>
      <c r="F160" s="217">
        <f t="shared" si="62"/>
        <v>0</v>
      </c>
      <c r="G160" s="217">
        <f t="shared" si="62"/>
        <v>0</v>
      </c>
      <c r="H160" s="217">
        <f t="shared" si="62"/>
        <v>0</v>
      </c>
      <c r="I160" s="217">
        <f t="shared" si="62"/>
        <v>0</v>
      </c>
      <c r="J160" s="217">
        <f t="shared" si="62"/>
        <v>0</v>
      </c>
      <c r="K160" s="217">
        <f t="shared" si="62"/>
        <v>0</v>
      </c>
      <c r="L160" s="217">
        <f t="shared" si="62"/>
        <v>0</v>
      </c>
      <c r="M160" s="217">
        <f t="shared" si="62"/>
        <v>0</v>
      </c>
      <c r="N160" s="217">
        <f t="shared" si="62"/>
        <v>0</v>
      </c>
      <c r="O160" s="217">
        <f t="shared" si="62"/>
        <v>0</v>
      </c>
      <c r="P160" s="217">
        <f t="shared" si="62"/>
        <v>0</v>
      </c>
      <c r="Q160" s="217">
        <f t="shared" si="62"/>
        <v>0</v>
      </c>
      <c r="R160" s="217">
        <f t="shared" si="62"/>
        <v>0</v>
      </c>
      <c r="S160" s="217">
        <f t="shared" si="62"/>
        <v>0</v>
      </c>
      <c r="T160" s="217">
        <f t="shared" si="62"/>
        <v>0</v>
      </c>
      <c r="U160" s="217">
        <f t="shared" si="62"/>
        <v>0</v>
      </c>
      <c r="V160" s="217">
        <f t="shared" si="62"/>
        <v>0</v>
      </c>
      <c r="W160" s="217">
        <f t="shared" si="62"/>
        <v>0</v>
      </c>
      <c r="X160" s="217">
        <f t="shared" si="62"/>
        <v>0</v>
      </c>
      <c r="Y160" s="217">
        <f t="shared" si="62"/>
        <v>0</v>
      </c>
      <c r="Z160" s="217">
        <f t="shared" si="62"/>
        <v>0</v>
      </c>
      <c r="AA160" s="217">
        <f t="shared" si="62"/>
        <v>0</v>
      </c>
      <c r="AB160" s="217">
        <f t="shared" si="62"/>
        <v>0</v>
      </c>
      <c r="AC160" s="217">
        <f t="shared" si="62"/>
        <v>0</v>
      </c>
      <c r="AD160" s="217">
        <f t="shared" si="62"/>
        <v>0</v>
      </c>
      <c r="AE160" s="217">
        <f t="shared" si="62"/>
        <v>0</v>
      </c>
      <c r="AF160" s="217">
        <f t="shared" si="62"/>
        <v>0</v>
      </c>
      <c r="AG160" s="217">
        <f t="shared" si="62"/>
        <v>0</v>
      </c>
      <c r="AH160" s="217">
        <f t="shared" si="62"/>
        <v>0</v>
      </c>
      <c r="AI160" s="217">
        <f t="shared" si="62"/>
        <v>0</v>
      </c>
      <c r="AJ160" s="217">
        <f>C160+E160+G160+I160+K160+M160+O160+Q160+S160+U160+W160+Y160+AA160+AC160+AE160+AG160+AH160+AI160</f>
        <v>0</v>
      </c>
      <c r="AK160" s="217">
        <f t="shared" si="49"/>
        <v>0</v>
      </c>
      <c r="AL160" s="217">
        <f t="shared" si="50"/>
        <v>0</v>
      </c>
      <c r="AM160" s="331">
        <f>'[5]July-19'!AL160+AN44</f>
        <v>72810</v>
      </c>
      <c r="AN160" s="331">
        <f>SUM(AN156:AN159)</f>
        <v>72810</v>
      </c>
      <c r="AO160" s="330">
        <f>'[5]July-19'!AL160+AN44</f>
        <v>72810</v>
      </c>
      <c r="AP160" s="368">
        <f t="shared" si="51"/>
        <v>-72810</v>
      </c>
      <c r="AQ160" s="359"/>
      <c r="AR160" s="362"/>
      <c r="AS160" s="362"/>
      <c r="AT160" s="348"/>
      <c r="AU160" s="348"/>
      <c r="AV160" s="348"/>
      <c r="AW160" s="348"/>
      <c r="AX160" s="348"/>
      <c r="AY160" s="348"/>
    </row>
    <row r="161" spans="1:51" s="172" customFormat="1" ht="54" customHeight="1">
      <c r="A161" s="196">
        <v>29</v>
      </c>
      <c r="B161" s="196" t="s">
        <v>35</v>
      </c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>
        <f t="shared" si="48"/>
        <v>0</v>
      </c>
      <c r="AK161" s="216">
        <f t="shared" si="49"/>
        <v>0</v>
      </c>
      <c r="AL161" s="216">
        <f t="shared" si="50"/>
        <v>0</v>
      </c>
      <c r="AM161" s="331">
        <f>'[5]July-19'!AL161+AN45</f>
        <v>27656</v>
      </c>
      <c r="AN161" s="331">
        <f>AM161-AL161</f>
        <v>27656</v>
      </c>
      <c r="AO161" s="330">
        <f>'[5]July-19'!AL161+AN45</f>
        <v>27656</v>
      </c>
      <c r="AP161" s="368">
        <f t="shared" si="51"/>
        <v>-27656</v>
      </c>
      <c r="AQ161" s="355"/>
      <c r="AR161" s="361"/>
      <c r="AS161" s="361"/>
      <c r="AT161" s="346"/>
      <c r="AU161" s="346"/>
      <c r="AV161" s="346"/>
      <c r="AW161" s="346"/>
      <c r="AX161" s="346"/>
      <c r="AY161" s="346"/>
    </row>
    <row r="162" spans="1:51" s="172" customFormat="1" ht="54" customHeight="1">
      <c r="A162" s="196">
        <v>30</v>
      </c>
      <c r="B162" s="196" t="s">
        <v>36</v>
      </c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>
        <f t="shared" si="48"/>
        <v>0</v>
      </c>
      <c r="AK162" s="216">
        <f t="shared" si="49"/>
        <v>0</v>
      </c>
      <c r="AL162" s="216">
        <f t="shared" si="50"/>
        <v>0</v>
      </c>
      <c r="AM162" s="331">
        <f>'[5]July-19'!AL162+AN46</f>
        <v>16006</v>
      </c>
      <c r="AN162" s="331">
        <f>AM162-AL162</f>
        <v>16006</v>
      </c>
      <c r="AO162" s="330">
        <f>'[5]July-19'!AL162+AN46</f>
        <v>16006</v>
      </c>
      <c r="AP162" s="368">
        <f t="shared" si="51"/>
        <v>-16006</v>
      </c>
      <c r="AQ162" s="355"/>
      <c r="AR162" s="361"/>
      <c r="AS162" s="361"/>
      <c r="AT162" s="346"/>
      <c r="AU162" s="346"/>
      <c r="AV162" s="346"/>
      <c r="AW162" s="346"/>
      <c r="AX162" s="346"/>
      <c r="AY162" s="346"/>
    </row>
    <row r="163" spans="1:51" s="172" customFormat="1" ht="54" customHeight="1">
      <c r="A163" s="196">
        <v>31</v>
      </c>
      <c r="B163" s="196" t="s">
        <v>37</v>
      </c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>
        <f t="shared" si="48"/>
        <v>0</v>
      </c>
      <c r="AK163" s="216">
        <f t="shared" si="49"/>
        <v>0</v>
      </c>
      <c r="AL163" s="216">
        <f t="shared" si="50"/>
        <v>0</v>
      </c>
      <c r="AM163" s="331">
        <f>'[5]July-19'!AL163+AN47</f>
        <v>21060</v>
      </c>
      <c r="AN163" s="331">
        <f>AM163-AL163</f>
        <v>21060</v>
      </c>
      <c r="AO163" s="330">
        <f>'[5]July-19'!AL163+AN47</f>
        <v>21060</v>
      </c>
      <c r="AP163" s="368">
        <f t="shared" si="51"/>
        <v>-21060</v>
      </c>
      <c r="AQ163" s="355"/>
      <c r="AR163" s="361"/>
      <c r="AS163" s="361"/>
      <c r="AT163" s="346"/>
      <c r="AU163" s="346"/>
      <c r="AV163" s="346"/>
      <c r="AW163" s="346"/>
      <c r="AX163" s="346"/>
      <c r="AY163" s="346"/>
    </row>
    <row r="164" spans="1:51" s="172" customFormat="1" ht="54" customHeight="1">
      <c r="A164" s="196">
        <v>32</v>
      </c>
      <c r="B164" s="196" t="s">
        <v>38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>
        <f t="shared" si="48"/>
        <v>0</v>
      </c>
      <c r="AK164" s="216">
        <f t="shared" si="49"/>
        <v>0</v>
      </c>
      <c r="AL164" s="216">
        <f t="shared" si="50"/>
        <v>0</v>
      </c>
      <c r="AM164" s="331">
        <f>'[5]July-19'!AL164+AN48</f>
        <v>19201</v>
      </c>
      <c r="AN164" s="331">
        <f>AM164-AL164</f>
        <v>19201</v>
      </c>
      <c r="AO164" s="330">
        <f>'[5]July-19'!AL164+AN48</f>
        <v>19201</v>
      </c>
      <c r="AP164" s="368">
        <f t="shared" si="51"/>
        <v>-19201</v>
      </c>
      <c r="AQ164" s="355"/>
      <c r="AR164" s="361"/>
      <c r="AS164" s="361"/>
      <c r="AT164" s="346"/>
      <c r="AU164" s="346"/>
      <c r="AV164" s="346"/>
      <c r="AW164" s="346"/>
      <c r="AX164" s="346"/>
      <c r="AY164" s="346"/>
    </row>
    <row r="165" spans="1:51" s="173" customFormat="1" ht="54" customHeight="1">
      <c r="A165" s="578" t="s">
        <v>39</v>
      </c>
      <c r="B165" s="579"/>
      <c r="C165" s="217">
        <f>SUM(C161:C164)</f>
        <v>0</v>
      </c>
      <c r="D165" s="217">
        <f aca="true" t="shared" si="63" ref="D165:AI165">SUM(D161:D164)</f>
        <v>0</v>
      </c>
      <c r="E165" s="217">
        <f t="shared" si="63"/>
        <v>0</v>
      </c>
      <c r="F165" s="217">
        <f t="shared" si="63"/>
        <v>0</v>
      </c>
      <c r="G165" s="217">
        <f t="shared" si="63"/>
        <v>0</v>
      </c>
      <c r="H165" s="217">
        <f t="shared" si="63"/>
        <v>0</v>
      </c>
      <c r="I165" s="217">
        <f t="shared" si="63"/>
        <v>0</v>
      </c>
      <c r="J165" s="217">
        <f t="shared" si="63"/>
        <v>0</v>
      </c>
      <c r="K165" s="217">
        <f t="shared" si="63"/>
        <v>0</v>
      </c>
      <c r="L165" s="217">
        <f t="shared" si="63"/>
        <v>0</v>
      </c>
      <c r="M165" s="217">
        <f t="shared" si="63"/>
        <v>0</v>
      </c>
      <c r="N165" s="217">
        <f t="shared" si="63"/>
        <v>0</v>
      </c>
      <c r="O165" s="217">
        <f t="shared" si="63"/>
        <v>0</v>
      </c>
      <c r="P165" s="217">
        <f t="shared" si="63"/>
        <v>0</v>
      </c>
      <c r="Q165" s="217">
        <f t="shared" si="63"/>
        <v>0</v>
      </c>
      <c r="R165" s="217">
        <f t="shared" si="63"/>
        <v>0</v>
      </c>
      <c r="S165" s="217">
        <f t="shared" si="63"/>
        <v>0</v>
      </c>
      <c r="T165" s="217">
        <f t="shared" si="63"/>
        <v>0</v>
      </c>
      <c r="U165" s="217">
        <f t="shared" si="63"/>
        <v>0</v>
      </c>
      <c r="V165" s="217">
        <f t="shared" si="63"/>
        <v>0</v>
      </c>
      <c r="W165" s="217">
        <f t="shared" si="63"/>
        <v>0</v>
      </c>
      <c r="X165" s="217">
        <f t="shared" si="63"/>
        <v>0</v>
      </c>
      <c r="Y165" s="217">
        <f t="shared" si="63"/>
        <v>0</v>
      </c>
      <c r="Z165" s="217">
        <f t="shared" si="63"/>
        <v>0</v>
      </c>
      <c r="AA165" s="217">
        <f t="shared" si="63"/>
        <v>0</v>
      </c>
      <c r="AB165" s="217">
        <f t="shared" si="63"/>
        <v>0</v>
      </c>
      <c r="AC165" s="217">
        <f t="shared" si="63"/>
        <v>0</v>
      </c>
      <c r="AD165" s="217">
        <f t="shared" si="63"/>
        <v>0</v>
      </c>
      <c r="AE165" s="217">
        <f t="shared" si="63"/>
        <v>0</v>
      </c>
      <c r="AF165" s="217">
        <f t="shared" si="63"/>
        <v>0</v>
      </c>
      <c r="AG165" s="217">
        <f t="shared" si="63"/>
        <v>0</v>
      </c>
      <c r="AH165" s="217">
        <f t="shared" si="63"/>
        <v>0</v>
      </c>
      <c r="AI165" s="217">
        <f t="shared" si="63"/>
        <v>0</v>
      </c>
      <c r="AJ165" s="217">
        <f t="shared" si="48"/>
        <v>0</v>
      </c>
      <c r="AK165" s="217">
        <f t="shared" si="49"/>
        <v>0</v>
      </c>
      <c r="AL165" s="217">
        <f t="shared" si="50"/>
        <v>0</v>
      </c>
      <c r="AM165" s="331">
        <f>'[5]July-19'!AL165+AN49</f>
        <v>83923</v>
      </c>
      <c r="AN165" s="331">
        <f>SUM(AN161:AN164)</f>
        <v>83923</v>
      </c>
      <c r="AO165" s="330">
        <f>'[5]July-19'!AL165+AN49</f>
        <v>83923</v>
      </c>
      <c r="AP165" s="368">
        <f t="shared" si="51"/>
        <v>-83923</v>
      </c>
      <c r="AQ165" s="359"/>
      <c r="AR165" s="362"/>
      <c r="AS165" s="362"/>
      <c r="AT165" s="348"/>
      <c r="AU165" s="348"/>
      <c r="AV165" s="348"/>
      <c r="AW165" s="348"/>
      <c r="AX165" s="348"/>
      <c r="AY165" s="348"/>
    </row>
    <row r="166" spans="1:51" s="271" customFormat="1" ht="54" customHeight="1">
      <c r="A166" s="578" t="s">
        <v>105</v>
      </c>
      <c r="B166" s="579"/>
      <c r="C166" s="217">
        <f>SUM(C165,C160)</f>
        <v>0</v>
      </c>
      <c r="D166" s="217">
        <f aca="true" t="shared" si="64" ref="D166:AI166">SUM(D165,D160)</f>
        <v>0</v>
      </c>
      <c r="E166" s="217">
        <f t="shared" si="64"/>
        <v>0</v>
      </c>
      <c r="F166" s="217">
        <f t="shared" si="64"/>
        <v>0</v>
      </c>
      <c r="G166" s="217">
        <f t="shared" si="64"/>
        <v>0</v>
      </c>
      <c r="H166" s="217">
        <f t="shared" si="64"/>
        <v>0</v>
      </c>
      <c r="I166" s="217">
        <f t="shared" si="64"/>
        <v>0</v>
      </c>
      <c r="J166" s="217">
        <f t="shared" si="64"/>
        <v>0</v>
      </c>
      <c r="K166" s="217">
        <f t="shared" si="64"/>
        <v>0</v>
      </c>
      <c r="L166" s="217">
        <f t="shared" si="64"/>
        <v>0</v>
      </c>
      <c r="M166" s="217">
        <f t="shared" si="64"/>
        <v>0</v>
      </c>
      <c r="N166" s="217">
        <f t="shared" si="64"/>
        <v>0</v>
      </c>
      <c r="O166" s="217">
        <f t="shared" si="64"/>
        <v>0</v>
      </c>
      <c r="P166" s="217">
        <f t="shared" si="64"/>
        <v>0</v>
      </c>
      <c r="Q166" s="217">
        <f t="shared" si="64"/>
        <v>0</v>
      </c>
      <c r="R166" s="217">
        <f t="shared" si="64"/>
        <v>0</v>
      </c>
      <c r="S166" s="217">
        <f t="shared" si="64"/>
        <v>0</v>
      </c>
      <c r="T166" s="217">
        <f t="shared" si="64"/>
        <v>0</v>
      </c>
      <c r="U166" s="217">
        <f t="shared" si="64"/>
        <v>0</v>
      </c>
      <c r="V166" s="217">
        <f t="shared" si="64"/>
        <v>0</v>
      </c>
      <c r="W166" s="217">
        <f t="shared" si="64"/>
        <v>0</v>
      </c>
      <c r="X166" s="217">
        <f t="shared" si="64"/>
        <v>0</v>
      </c>
      <c r="Y166" s="217">
        <f t="shared" si="64"/>
        <v>0</v>
      </c>
      <c r="Z166" s="217">
        <f t="shared" si="64"/>
        <v>0</v>
      </c>
      <c r="AA166" s="217">
        <f t="shared" si="64"/>
        <v>0</v>
      </c>
      <c r="AB166" s="217">
        <f t="shared" si="64"/>
        <v>0</v>
      </c>
      <c r="AC166" s="217">
        <f t="shared" si="64"/>
        <v>0</v>
      </c>
      <c r="AD166" s="217">
        <f t="shared" si="64"/>
        <v>0</v>
      </c>
      <c r="AE166" s="217">
        <f t="shared" si="64"/>
        <v>0</v>
      </c>
      <c r="AF166" s="217">
        <f t="shared" si="64"/>
        <v>0</v>
      </c>
      <c r="AG166" s="217">
        <f t="shared" si="64"/>
        <v>0</v>
      </c>
      <c r="AH166" s="217">
        <f t="shared" si="64"/>
        <v>0</v>
      </c>
      <c r="AI166" s="217">
        <f t="shared" si="64"/>
        <v>0</v>
      </c>
      <c r="AJ166" s="217">
        <f t="shared" si="48"/>
        <v>0</v>
      </c>
      <c r="AK166" s="217">
        <f t="shared" si="49"/>
        <v>0</v>
      </c>
      <c r="AL166" s="217">
        <f t="shared" si="50"/>
        <v>0</v>
      </c>
      <c r="AM166" s="331">
        <f>'[5]July-19'!AL166+AN50</f>
        <v>156733</v>
      </c>
      <c r="AN166" s="331">
        <f>SUM(AN165,AN160)</f>
        <v>156733</v>
      </c>
      <c r="AO166" s="330">
        <f>'[5]July-19'!AL166+AN50</f>
        <v>156733</v>
      </c>
      <c r="AP166" s="368">
        <f t="shared" si="51"/>
        <v>-156733</v>
      </c>
      <c r="AQ166" s="359"/>
      <c r="AR166" s="360"/>
      <c r="AS166" s="360"/>
      <c r="AT166" s="345"/>
      <c r="AU166" s="345"/>
      <c r="AV166" s="345"/>
      <c r="AW166" s="345"/>
      <c r="AX166" s="345"/>
      <c r="AY166" s="345"/>
    </row>
    <row r="167" spans="1:51" s="318" customFormat="1" ht="54" customHeight="1">
      <c r="A167" s="580" t="s">
        <v>40</v>
      </c>
      <c r="B167" s="581"/>
      <c r="C167" s="217">
        <f>SUM(C166,C155,C141,C130)</f>
        <v>0</v>
      </c>
      <c r="D167" s="217">
        <f aca="true" t="shared" si="65" ref="D167:AI167">SUM(D166,D155,D141,D130)</f>
        <v>0</v>
      </c>
      <c r="E167" s="217">
        <f t="shared" si="65"/>
        <v>0</v>
      </c>
      <c r="F167" s="217">
        <f t="shared" si="65"/>
        <v>0</v>
      </c>
      <c r="G167" s="217">
        <f t="shared" si="65"/>
        <v>0</v>
      </c>
      <c r="H167" s="217">
        <f t="shared" si="65"/>
        <v>0</v>
      </c>
      <c r="I167" s="217">
        <f t="shared" si="65"/>
        <v>0</v>
      </c>
      <c r="J167" s="217">
        <f t="shared" si="65"/>
        <v>0</v>
      </c>
      <c r="K167" s="217">
        <f t="shared" si="65"/>
        <v>0</v>
      </c>
      <c r="L167" s="217">
        <f t="shared" si="65"/>
        <v>0</v>
      </c>
      <c r="M167" s="217">
        <f t="shared" si="65"/>
        <v>0</v>
      </c>
      <c r="N167" s="217">
        <f t="shared" si="65"/>
        <v>0</v>
      </c>
      <c r="O167" s="217">
        <f t="shared" si="65"/>
        <v>0</v>
      </c>
      <c r="P167" s="217">
        <f t="shared" si="65"/>
        <v>0</v>
      </c>
      <c r="Q167" s="217">
        <f t="shared" si="65"/>
        <v>0</v>
      </c>
      <c r="R167" s="217">
        <f t="shared" si="65"/>
        <v>0</v>
      </c>
      <c r="S167" s="217">
        <f t="shared" si="65"/>
        <v>0</v>
      </c>
      <c r="T167" s="217">
        <f t="shared" si="65"/>
        <v>0</v>
      </c>
      <c r="U167" s="217">
        <f t="shared" si="65"/>
        <v>0</v>
      </c>
      <c r="V167" s="217">
        <f t="shared" si="65"/>
        <v>0</v>
      </c>
      <c r="W167" s="217">
        <f t="shared" si="65"/>
        <v>0</v>
      </c>
      <c r="X167" s="217">
        <f t="shared" si="65"/>
        <v>0</v>
      </c>
      <c r="Y167" s="217">
        <f t="shared" si="65"/>
        <v>0</v>
      </c>
      <c r="Z167" s="217">
        <f t="shared" si="65"/>
        <v>0</v>
      </c>
      <c r="AA167" s="217">
        <f t="shared" si="65"/>
        <v>0</v>
      </c>
      <c r="AB167" s="217">
        <f t="shared" si="65"/>
        <v>0</v>
      </c>
      <c r="AC167" s="217">
        <f t="shared" si="65"/>
        <v>0</v>
      </c>
      <c r="AD167" s="217">
        <f t="shared" si="65"/>
        <v>0</v>
      </c>
      <c r="AE167" s="217">
        <f t="shared" si="65"/>
        <v>0</v>
      </c>
      <c r="AF167" s="217">
        <f t="shared" si="65"/>
        <v>0</v>
      </c>
      <c r="AG167" s="217">
        <f t="shared" si="65"/>
        <v>0</v>
      </c>
      <c r="AH167" s="217">
        <f t="shared" si="65"/>
        <v>0</v>
      </c>
      <c r="AI167" s="217">
        <f t="shared" si="65"/>
        <v>0</v>
      </c>
      <c r="AJ167" s="217">
        <f>SUM(AJ166,AJ155,AJ141,AJ130)</f>
        <v>0</v>
      </c>
      <c r="AK167" s="217">
        <f>SUM(AK166,AK155,AK141,AK130)</f>
        <v>0</v>
      </c>
      <c r="AL167" s="379">
        <f>SUM(AL166,AL155,AL141,AL130)</f>
        <v>0</v>
      </c>
      <c r="AM167" s="331">
        <f>SUM(AM166,AM155,AM141,AM130)</f>
        <v>361450</v>
      </c>
      <c r="AN167" s="331">
        <f>AM167-AL168</f>
        <v>361450</v>
      </c>
      <c r="AO167" s="330">
        <f>'[5]July-19'!AL167+AN51</f>
        <v>361450</v>
      </c>
      <c r="AP167" s="368">
        <f t="shared" si="51"/>
        <v>-361450</v>
      </c>
      <c r="AQ167" s="359"/>
      <c r="AR167" s="364"/>
      <c r="AS167" s="364"/>
      <c r="AT167" s="351"/>
      <c r="AU167" s="351"/>
      <c r="AV167" s="351"/>
      <c r="AW167" s="351"/>
      <c r="AX167" s="351"/>
      <c r="AY167" s="351"/>
    </row>
    <row r="168" spans="2:45" s="94" customFormat="1" ht="42.75" customHeight="1">
      <c r="B168" s="385"/>
      <c r="C168" s="385"/>
      <c r="D168" s="385"/>
      <c r="E168" s="385"/>
      <c r="F168" s="385"/>
      <c r="G168" s="385"/>
      <c r="H168" s="385">
        <f>C167+D167+E167+F167+G167+H167</f>
        <v>0</v>
      </c>
      <c r="I168" s="385"/>
      <c r="J168" s="385"/>
      <c r="K168" s="385"/>
      <c r="L168" s="385">
        <f>I167+J167+K167+L167</f>
        <v>0</v>
      </c>
      <c r="M168" s="385"/>
      <c r="N168" s="385">
        <f>M167+N167+O167+P167</f>
        <v>0</v>
      </c>
      <c r="O168" s="385"/>
      <c r="P168" s="385"/>
      <c r="Q168" s="385"/>
      <c r="R168" s="385"/>
      <c r="S168" s="385">
        <f>Q167+R167+S167+T167+U167+V167</f>
        <v>0</v>
      </c>
      <c r="T168" s="385"/>
      <c r="U168" s="385"/>
      <c r="V168" s="385"/>
      <c r="W168" s="385"/>
      <c r="X168" s="385"/>
      <c r="Y168" s="385"/>
      <c r="Z168" s="385">
        <f>W167+X167+Y167+Z167</f>
        <v>0</v>
      </c>
      <c r="AA168" s="385"/>
      <c r="AB168" s="385"/>
      <c r="AC168" s="385"/>
      <c r="AD168" s="385"/>
      <c r="AE168" s="385"/>
      <c r="AF168" s="385">
        <f>AA167+AB167+AC167+AD167+AE167+AF167</f>
        <v>0</v>
      </c>
      <c r="AG168" s="385"/>
      <c r="AH168" s="385"/>
      <c r="AI168" s="385">
        <f>AG167+AH167+AI167</f>
        <v>0</v>
      </c>
      <c r="AJ168" s="385"/>
      <c r="AK168" s="385"/>
      <c r="AL168" s="385">
        <f>H168+L168+N168+S168+Z168+AF168+AI168</f>
        <v>0</v>
      </c>
      <c r="AM168" s="386"/>
      <c r="AN168" s="386"/>
      <c r="AO168" s="374"/>
      <c r="AP168" s="387"/>
      <c r="AQ168" s="388"/>
      <c r="AR168" s="387"/>
      <c r="AS168" s="387"/>
    </row>
    <row r="169" spans="1:51" s="173" customFormat="1" ht="42.75" customHeight="1">
      <c r="A169" s="197" t="s">
        <v>201</v>
      </c>
      <c r="B169" s="297" t="s">
        <v>219</v>
      </c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8"/>
      <c r="AM169" s="331"/>
      <c r="AN169" s="331">
        <f>AM167-AL167</f>
        <v>361450</v>
      </c>
      <c r="AO169" s="330"/>
      <c r="AP169" s="362"/>
      <c r="AQ169" s="359"/>
      <c r="AR169" s="362"/>
      <c r="AS169" s="362"/>
      <c r="AT169" s="348"/>
      <c r="AU169" s="348"/>
      <c r="AV169" s="348"/>
      <c r="AW169" s="348"/>
      <c r="AX169" s="348"/>
      <c r="AY169" s="348"/>
    </row>
    <row r="170" spans="1:51" s="173" customFormat="1" ht="96.75" customHeight="1">
      <c r="A170" s="197"/>
      <c r="B170" s="297" t="s">
        <v>220</v>
      </c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333"/>
      <c r="AN170" s="333"/>
      <c r="AO170" s="334"/>
      <c r="AP170" s="362"/>
      <c r="AQ170" s="359"/>
      <c r="AR170" s="362"/>
      <c r="AS170" s="362"/>
      <c r="AT170" s="348"/>
      <c r="AU170" s="348"/>
      <c r="AV170" s="348"/>
      <c r="AW170" s="348"/>
      <c r="AX170" s="348"/>
      <c r="AY170" s="348"/>
    </row>
    <row r="171" spans="1:51" s="173" customFormat="1" ht="42.75" customHeight="1">
      <c r="A171" s="255"/>
      <c r="B171" s="297" t="s">
        <v>218</v>
      </c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223"/>
      <c r="AN171" s="223"/>
      <c r="AO171" s="330"/>
      <c r="AP171" s="362"/>
      <c r="AQ171" s="359"/>
      <c r="AR171" s="362"/>
      <c r="AS171" s="362"/>
      <c r="AT171" s="348"/>
      <c r="AU171" s="348"/>
      <c r="AV171" s="348"/>
      <c r="AW171" s="348"/>
      <c r="AX171" s="348"/>
      <c r="AY171" s="348"/>
    </row>
    <row r="172" spans="1:51" s="173" customFormat="1" ht="42.75" customHeight="1">
      <c r="A172" s="255"/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23"/>
      <c r="AN172" s="223"/>
      <c r="AO172" s="330"/>
      <c r="AP172" s="362"/>
      <c r="AQ172" s="359"/>
      <c r="AR172" s="362"/>
      <c r="AS172" s="362"/>
      <c r="AT172" s="348"/>
      <c r="AU172" s="348"/>
      <c r="AV172" s="348"/>
      <c r="AW172" s="348"/>
      <c r="AX172" s="348"/>
      <c r="AY172" s="348"/>
    </row>
    <row r="173" spans="1:51" s="173" customFormat="1" ht="42.75" customHeight="1">
      <c r="A173" s="255"/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23"/>
      <c r="AN173" s="223"/>
      <c r="AO173" s="330"/>
      <c r="AP173" s="362"/>
      <c r="AQ173" s="359"/>
      <c r="AR173" s="362"/>
      <c r="AS173" s="362"/>
      <c r="AT173" s="348"/>
      <c r="AU173" s="348"/>
      <c r="AV173" s="348"/>
      <c r="AW173" s="348"/>
      <c r="AX173" s="348"/>
      <c r="AY173" s="348"/>
    </row>
    <row r="174" spans="1:51" s="177" customFormat="1" ht="0.75" customHeight="1">
      <c r="A174" s="174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587"/>
      <c r="N174" s="587"/>
      <c r="O174" s="587"/>
      <c r="P174" s="587"/>
      <c r="Q174" s="587"/>
      <c r="R174" s="587"/>
      <c r="S174" s="587"/>
      <c r="T174" s="587"/>
      <c r="U174" s="587"/>
      <c r="V174" s="587"/>
      <c r="W174" s="587"/>
      <c r="X174" s="587"/>
      <c r="Y174" s="587"/>
      <c r="Z174" s="587"/>
      <c r="AA174" s="587"/>
      <c r="AB174" s="587"/>
      <c r="AC174" s="587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223"/>
      <c r="AN174" s="223"/>
      <c r="AO174" s="338"/>
      <c r="AP174" s="365"/>
      <c r="AQ174" s="366"/>
      <c r="AR174" s="365"/>
      <c r="AS174" s="365"/>
      <c r="AT174" s="352"/>
      <c r="AU174" s="352"/>
      <c r="AV174" s="352"/>
      <c r="AW174" s="352"/>
      <c r="AX174" s="352"/>
      <c r="AY174" s="352"/>
    </row>
    <row r="175" spans="1:51" s="177" customFormat="1" ht="65.25" customHeight="1">
      <c r="A175" s="174"/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175"/>
      <c r="AH175" s="294"/>
      <c r="AI175" s="294"/>
      <c r="AJ175" s="294"/>
      <c r="AK175" s="294"/>
      <c r="AL175" s="176"/>
      <c r="AM175" s="223"/>
      <c r="AN175" s="223"/>
      <c r="AO175" s="338"/>
      <c r="AP175" s="365"/>
      <c r="AQ175" s="366"/>
      <c r="AR175" s="365"/>
      <c r="AS175" s="365"/>
      <c r="AT175" s="352"/>
      <c r="AU175" s="352"/>
      <c r="AV175" s="352"/>
      <c r="AW175" s="352"/>
      <c r="AX175" s="352"/>
      <c r="AY175" s="352"/>
    </row>
    <row r="176" spans="1:51" s="219" customFormat="1" ht="37.5" customHeight="1">
      <c r="A176" s="291"/>
      <c r="B176" s="291"/>
      <c r="C176" s="291"/>
      <c r="D176" s="593" t="s">
        <v>161</v>
      </c>
      <c r="E176" s="593"/>
      <c r="F176" s="593"/>
      <c r="G176" s="218"/>
      <c r="H176" s="218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E176" s="291"/>
      <c r="AF176" s="291"/>
      <c r="AG176" s="287"/>
      <c r="AH176" s="290"/>
      <c r="AI176" s="575" t="s">
        <v>191</v>
      </c>
      <c r="AJ176" s="575"/>
      <c r="AK176" s="575"/>
      <c r="AL176" s="290"/>
      <c r="AM176" s="223"/>
      <c r="AN176" s="223"/>
      <c r="AO176" s="330"/>
      <c r="AP176" s="367"/>
      <c r="AQ176" s="359"/>
      <c r="AR176" s="367"/>
      <c r="AS176" s="367"/>
      <c r="AT176" s="349"/>
      <c r="AU176" s="349"/>
      <c r="AV176" s="349"/>
      <c r="AW176" s="349"/>
      <c r="AX176" s="349"/>
      <c r="AY176" s="349"/>
    </row>
    <row r="177" spans="1:51" s="219" customFormat="1" ht="74.25" customHeight="1">
      <c r="A177" s="291"/>
      <c r="B177" s="291"/>
      <c r="C177" s="291"/>
      <c r="D177" s="593"/>
      <c r="E177" s="593"/>
      <c r="F177" s="593"/>
      <c r="G177" s="218"/>
      <c r="H177" s="218"/>
      <c r="I177" s="291"/>
      <c r="J177" s="291"/>
      <c r="K177" s="291"/>
      <c r="L177" s="291" t="s">
        <v>103</v>
      </c>
      <c r="M177" s="291"/>
      <c r="N177" s="291"/>
      <c r="O177" s="291"/>
      <c r="P177" s="291"/>
      <c r="Q177" s="291"/>
      <c r="R177" s="576"/>
      <c r="S177" s="576"/>
      <c r="T177" s="576"/>
      <c r="U177" s="291"/>
      <c r="V177" s="291"/>
      <c r="W177" s="291"/>
      <c r="X177" s="291"/>
      <c r="Y177" s="291"/>
      <c r="Z177" s="291"/>
      <c r="AA177" s="291"/>
      <c r="AE177" s="291"/>
      <c r="AF177" s="291"/>
      <c r="AG177" s="287"/>
      <c r="AH177" s="290"/>
      <c r="AI177" s="575"/>
      <c r="AJ177" s="575"/>
      <c r="AK177" s="575"/>
      <c r="AL177" s="290"/>
      <c r="AM177" s="223"/>
      <c r="AN177" s="223"/>
      <c r="AO177" s="330"/>
      <c r="AP177" s="367"/>
      <c r="AQ177" s="359"/>
      <c r="AR177" s="367"/>
      <c r="AS177" s="367"/>
      <c r="AT177" s="349"/>
      <c r="AU177" s="349"/>
      <c r="AV177" s="349"/>
      <c r="AW177" s="349"/>
      <c r="AX177" s="349"/>
      <c r="AY177" s="349"/>
    </row>
    <row r="178" spans="1:51" s="271" customFormat="1" ht="66.75" customHeight="1">
      <c r="A178" s="195" t="s">
        <v>227</v>
      </c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588" t="s">
        <v>151</v>
      </c>
      <c r="AF178" s="588"/>
      <c r="AG178" s="287"/>
      <c r="AH178" s="577"/>
      <c r="AI178" s="577"/>
      <c r="AJ178" s="577"/>
      <c r="AK178" s="577"/>
      <c r="AL178" s="577"/>
      <c r="AM178" s="223"/>
      <c r="AN178" s="223"/>
      <c r="AO178" s="330"/>
      <c r="AP178" s="360"/>
      <c r="AQ178" s="359"/>
      <c r="AR178" s="360"/>
      <c r="AS178" s="360"/>
      <c r="AT178" s="345"/>
      <c r="AU178" s="345"/>
      <c r="AV178" s="345"/>
      <c r="AW178" s="345"/>
      <c r="AX178" s="345"/>
      <c r="AY178" s="345"/>
    </row>
    <row r="179" spans="1:51" s="319" customFormat="1" ht="38.25" customHeight="1">
      <c r="A179" s="586" t="s">
        <v>0</v>
      </c>
      <c r="B179" s="586" t="s">
        <v>1</v>
      </c>
      <c r="C179" s="586" t="s">
        <v>116</v>
      </c>
      <c r="D179" s="586"/>
      <c r="E179" s="586"/>
      <c r="F179" s="586"/>
      <c r="G179" s="586" t="s">
        <v>117</v>
      </c>
      <c r="H179" s="586"/>
      <c r="I179" s="586"/>
      <c r="J179" s="586"/>
      <c r="K179" s="586" t="s">
        <v>118</v>
      </c>
      <c r="L179" s="586"/>
      <c r="M179" s="586"/>
      <c r="N179" s="586"/>
      <c r="O179" s="586" t="s">
        <v>119</v>
      </c>
      <c r="P179" s="586"/>
      <c r="Q179" s="586"/>
      <c r="R179" s="586"/>
      <c r="S179" s="586" t="s">
        <v>120</v>
      </c>
      <c r="T179" s="586"/>
      <c r="U179" s="586"/>
      <c r="V179" s="586"/>
      <c r="W179" s="586" t="s">
        <v>121</v>
      </c>
      <c r="X179" s="586"/>
      <c r="Y179" s="586"/>
      <c r="Z179" s="586"/>
      <c r="AA179" s="586" t="s">
        <v>122</v>
      </c>
      <c r="AB179" s="586"/>
      <c r="AC179" s="586"/>
      <c r="AD179" s="586"/>
      <c r="AE179" s="586"/>
      <c r="AF179" s="586"/>
      <c r="AG179" s="287"/>
      <c r="AH179" s="198"/>
      <c r="AI179" s="198"/>
      <c r="AJ179" s="273"/>
      <c r="AK179" s="273"/>
      <c r="AL179" s="273"/>
      <c r="AM179" s="285"/>
      <c r="AN179" s="285"/>
      <c r="AO179" s="339"/>
      <c r="AP179" s="354"/>
      <c r="AQ179" s="355"/>
      <c r="AR179" s="354"/>
      <c r="AS179" s="354"/>
      <c r="AT179" s="353"/>
      <c r="AU179" s="353"/>
      <c r="AV179" s="353"/>
      <c r="AW179" s="353"/>
      <c r="AX179" s="353"/>
      <c r="AY179" s="353"/>
    </row>
    <row r="180" spans="1:51" s="271" customFormat="1" ht="38.25" customHeight="1">
      <c r="A180" s="586"/>
      <c r="B180" s="586"/>
      <c r="C180" s="586" t="s">
        <v>60</v>
      </c>
      <c r="D180" s="586"/>
      <c r="E180" s="586" t="s">
        <v>57</v>
      </c>
      <c r="F180" s="586"/>
      <c r="G180" s="586" t="s">
        <v>60</v>
      </c>
      <c r="H180" s="586"/>
      <c r="I180" s="586" t="s">
        <v>57</v>
      </c>
      <c r="J180" s="586"/>
      <c r="K180" s="586" t="s">
        <v>60</v>
      </c>
      <c r="L180" s="586"/>
      <c r="M180" s="586" t="s">
        <v>57</v>
      </c>
      <c r="N180" s="586"/>
      <c r="O180" s="586" t="s">
        <v>60</v>
      </c>
      <c r="P180" s="586"/>
      <c r="Q180" s="586" t="s">
        <v>57</v>
      </c>
      <c r="R180" s="586"/>
      <c r="S180" s="586" t="s">
        <v>60</v>
      </c>
      <c r="T180" s="586"/>
      <c r="U180" s="586" t="s">
        <v>57</v>
      </c>
      <c r="V180" s="586"/>
      <c r="W180" s="586" t="s">
        <v>60</v>
      </c>
      <c r="X180" s="586"/>
      <c r="Y180" s="586" t="s">
        <v>57</v>
      </c>
      <c r="Z180" s="586"/>
      <c r="AA180" s="586" t="s">
        <v>60</v>
      </c>
      <c r="AB180" s="586"/>
      <c r="AC180" s="586"/>
      <c r="AD180" s="586" t="s">
        <v>57</v>
      </c>
      <c r="AE180" s="586"/>
      <c r="AF180" s="586"/>
      <c r="AG180" s="287"/>
      <c r="AH180" s="198"/>
      <c r="AI180" s="198"/>
      <c r="AJ180" s="198"/>
      <c r="AK180" s="198"/>
      <c r="AL180" s="290"/>
      <c r="AM180" s="197"/>
      <c r="AN180" s="197"/>
      <c r="AO180" s="330"/>
      <c r="AP180" s="360"/>
      <c r="AQ180" s="359"/>
      <c r="AR180" s="360"/>
      <c r="AS180" s="360"/>
      <c r="AT180" s="345"/>
      <c r="AU180" s="345"/>
      <c r="AV180" s="345"/>
      <c r="AW180" s="345"/>
      <c r="AX180" s="345"/>
      <c r="AY180" s="345"/>
    </row>
    <row r="181" spans="1:51" s="271" customFormat="1" ht="38.25" customHeight="1">
      <c r="A181" s="586"/>
      <c r="B181" s="586"/>
      <c r="C181" s="289" t="s">
        <v>18</v>
      </c>
      <c r="D181" s="289" t="s">
        <v>19</v>
      </c>
      <c r="E181" s="289" t="s">
        <v>18</v>
      </c>
      <c r="F181" s="289" t="s">
        <v>19</v>
      </c>
      <c r="G181" s="289" t="s">
        <v>18</v>
      </c>
      <c r="H181" s="289" t="s">
        <v>19</v>
      </c>
      <c r="I181" s="289" t="s">
        <v>18</v>
      </c>
      <c r="J181" s="289" t="s">
        <v>19</v>
      </c>
      <c r="K181" s="289" t="s">
        <v>18</v>
      </c>
      <c r="L181" s="289" t="s">
        <v>19</v>
      </c>
      <c r="M181" s="289" t="s">
        <v>18</v>
      </c>
      <c r="N181" s="289" t="s">
        <v>19</v>
      </c>
      <c r="O181" s="289" t="s">
        <v>18</v>
      </c>
      <c r="P181" s="289" t="s">
        <v>19</v>
      </c>
      <c r="Q181" s="289" t="s">
        <v>18</v>
      </c>
      <c r="R181" s="289" t="s">
        <v>19</v>
      </c>
      <c r="S181" s="289" t="s">
        <v>18</v>
      </c>
      <c r="T181" s="289" t="s">
        <v>19</v>
      </c>
      <c r="U181" s="289" t="s">
        <v>18</v>
      </c>
      <c r="V181" s="289" t="s">
        <v>19</v>
      </c>
      <c r="W181" s="289" t="s">
        <v>18</v>
      </c>
      <c r="X181" s="289" t="s">
        <v>19</v>
      </c>
      <c r="Y181" s="289" t="s">
        <v>18</v>
      </c>
      <c r="Z181" s="289" t="s">
        <v>19</v>
      </c>
      <c r="AA181" s="289" t="s">
        <v>18</v>
      </c>
      <c r="AB181" s="289" t="s">
        <v>19</v>
      </c>
      <c r="AC181" s="289" t="s">
        <v>16</v>
      </c>
      <c r="AD181" s="289" t="s">
        <v>18</v>
      </c>
      <c r="AE181" s="289" t="s">
        <v>19</v>
      </c>
      <c r="AF181" s="289" t="s">
        <v>16</v>
      </c>
      <c r="AG181" s="287"/>
      <c r="AH181" s="198"/>
      <c r="AI181" s="198"/>
      <c r="AJ181" s="198"/>
      <c r="AK181" s="198"/>
      <c r="AL181" s="290">
        <f>347579+AN111</f>
        <v>347579</v>
      </c>
      <c r="AO181" s="336"/>
      <c r="AP181" s="360"/>
      <c r="AQ181" s="359"/>
      <c r="AR181" s="360"/>
      <c r="AS181" s="360"/>
      <c r="AT181" s="345"/>
      <c r="AU181" s="345"/>
      <c r="AV181" s="345"/>
      <c r="AW181" s="345"/>
      <c r="AX181" s="345"/>
      <c r="AY181" s="345"/>
    </row>
    <row r="182" spans="1:51" s="285" customFormat="1" ht="75.75" customHeight="1">
      <c r="A182" s="389">
        <v>1</v>
      </c>
      <c r="B182" s="389" t="s">
        <v>101</v>
      </c>
      <c r="C182" s="307">
        <v>0</v>
      </c>
      <c r="D182" s="307">
        <v>0</v>
      </c>
      <c r="E182" s="307">
        <f>'[5]July-19'!E182+C182</f>
        <v>0</v>
      </c>
      <c r="F182" s="307">
        <f>'[5]July-19'!F182+D182</f>
        <v>0</v>
      </c>
      <c r="G182" s="307">
        <v>0</v>
      </c>
      <c r="H182" s="307">
        <v>0</v>
      </c>
      <c r="I182" s="307">
        <f>'[5]July-19'!I182+G182</f>
        <v>0</v>
      </c>
      <c r="J182" s="307">
        <f>'[5]July-19'!J182+H182</f>
        <v>0</v>
      </c>
      <c r="K182" s="307">
        <v>0</v>
      </c>
      <c r="L182" s="307">
        <v>0</v>
      </c>
      <c r="M182" s="307">
        <f>'[5]July-19'!M182+K182</f>
        <v>0</v>
      </c>
      <c r="N182" s="307">
        <f>'[5]July-19'!N182+L182</f>
        <v>0</v>
      </c>
      <c r="O182" s="307">
        <v>0</v>
      </c>
      <c r="P182" s="307">
        <v>0</v>
      </c>
      <c r="Q182" s="307">
        <f>'[5]July-19'!Q182+O182</f>
        <v>0</v>
      </c>
      <c r="R182" s="307">
        <f>'[5]July-19'!R182+P182</f>
        <v>0</v>
      </c>
      <c r="S182" s="307">
        <v>0</v>
      </c>
      <c r="T182" s="307">
        <v>0</v>
      </c>
      <c r="U182" s="307">
        <f>'[5]July-19'!U182+S182</f>
        <v>0</v>
      </c>
      <c r="V182" s="307">
        <f>'[5]July-19'!V182+T182</f>
        <v>0</v>
      </c>
      <c r="W182" s="307">
        <v>0</v>
      </c>
      <c r="X182" s="307">
        <v>0</v>
      </c>
      <c r="Y182" s="307">
        <f>'[5]July-19'!Y182+W182</f>
        <v>0</v>
      </c>
      <c r="Z182" s="307">
        <f>'[5]July-19'!Z182+X182</f>
        <v>0</v>
      </c>
      <c r="AA182" s="307">
        <f>C182+G182+K182+O182+S182+W182</f>
        <v>0</v>
      </c>
      <c r="AB182" s="307">
        <f>D182+H182+L182+P182+T182+X182</f>
        <v>0</v>
      </c>
      <c r="AC182" s="307">
        <f>AA182+AB182</f>
        <v>0</v>
      </c>
      <c r="AD182" s="307">
        <f>E182+I182+M182+Q182+U182+Y182</f>
        <v>0</v>
      </c>
      <c r="AE182" s="307">
        <f>F182+J182+N182+R182+V182+Z182</f>
        <v>0</v>
      </c>
      <c r="AF182" s="307">
        <f>AD182+AE182</f>
        <v>0</v>
      </c>
      <c r="AG182" s="320"/>
      <c r="AH182" s="321"/>
      <c r="AI182" s="321"/>
      <c r="AJ182" s="321"/>
      <c r="AK182" s="321"/>
      <c r="AL182" s="274"/>
      <c r="AM182" s="271" t="e">
        <f>AC182+'[5]July-19'!AF178</f>
        <v>#REF!</v>
      </c>
      <c r="AN182" s="271"/>
      <c r="AO182" s="339" t="e">
        <f>AM182-AF182</f>
        <v>#REF!</v>
      </c>
      <c r="AP182" s="354"/>
      <c r="AQ182" s="355"/>
      <c r="AR182" s="354"/>
      <c r="AS182" s="354"/>
      <c r="AT182" s="354"/>
      <c r="AU182" s="354"/>
      <c r="AV182" s="354"/>
      <c r="AW182" s="354"/>
      <c r="AX182" s="354"/>
      <c r="AY182" s="354"/>
    </row>
    <row r="183" spans="1:51" s="285" customFormat="1" ht="75.75" customHeight="1">
      <c r="A183" s="389">
        <v>2</v>
      </c>
      <c r="B183" s="389" t="s">
        <v>51</v>
      </c>
      <c r="C183" s="307">
        <v>0</v>
      </c>
      <c r="D183" s="307">
        <v>0</v>
      </c>
      <c r="E183" s="307">
        <f>'[5]July-19'!E183+C183</f>
        <v>0</v>
      </c>
      <c r="F183" s="307">
        <f>'[5]July-19'!F183+D183</f>
        <v>0</v>
      </c>
      <c r="G183" s="307">
        <v>0</v>
      </c>
      <c r="H183" s="307">
        <v>0</v>
      </c>
      <c r="I183" s="307">
        <f>'[5]July-19'!I183+G183</f>
        <v>0</v>
      </c>
      <c r="J183" s="307">
        <f>'[5]July-19'!J183+H183</f>
        <v>0</v>
      </c>
      <c r="K183" s="307">
        <v>0</v>
      </c>
      <c r="L183" s="307">
        <v>0</v>
      </c>
      <c r="M183" s="307">
        <f>'[5]July-19'!M183+K183</f>
        <v>0</v>
      </c>
      <c r="N183" s="307">
        <f>'[5]July-19'!N183+L183</f>
        <v>0</v>
      </c>
      <c r="O183" s="307">
        <v>0</v>
      </c>
      <c r="P183" s="307">
        <v>0</v>
      </c>
      <c r="Q183" s="307">
        <f>'[5]July-19'!Q183+O183</f>
        <v>0</v>
      </c>
      <c r="R183" s="307">
        <f>'[5]July-19'!R183+P183</f>
        <v>0</v>
      </c>
      <c r="S183" s="307">
        <v>0</v>
      </c>
      <c r="T183" s="307">
        <v>0</v>
      </c>
      <c r="U183" s="307">
        <f>'[5]July-19'!U183+S183</f>
        <v>0</v>
      </c>
      <c r="V183" s="307">
        <f>'[5]July-19'!V183+T183</f>
        <v>0</v>
      </c>
      <c r="W183" s="307">
        <v>0</v>
      </c>
      <c r="X183" s="307">
        <v>0</v>
      </c>
      <c r="Y183" s="307">
        <f>'[5]July-19'!Y183+W183</f>
        <v>0</v>
      </c>
      <c r="Z183" s="307">
        <f>'[5]July-19'!Z183+X183</f>
        <v>0</v>
      </c>
      <c r="AA183" s="307">
        <f aca="true" t="shared" si="66" ref="AA183:AA227">C183+G183+K183+O183+S183+W183</f>
        <v>0</v>
      </c>
      <c r="AB183" s="307">
        <f aca="true" t="shared" si="67" ref="AB183:AB227">D183+H183+L183+P183+T183+X183</f>
        <v>0</v>
      </c>
      <c r="AC183" s="307">
        <f aca="true" t="shared" si="68" ref="AC183:AC227">AA183+AB183</f>
        <v>0</v>
      </c>
      <c r="AD183" s="307">
        <f aca="true" t="shared" si="69" ref="AD183:AD227">E183+I183+M183+Q183+U183+Y183</f>
        <v>0</v>
      </c>
      <c r="AE183" s="307">
        <f aca="true" t="shared" si="70" ref="AE183:AE226">F183+J183+N183+R183+V183+Z183</f>
        <v>0</v>
      </c>
      <c r="AF183" s="307">
        <f aca="true" t="shared" si="71" ref="AF183:AF226">AD183+AE183</f>
        <v>0</v>
      </c>
      <c r="AG183" s="320"/>
      <c r="AH183" s="321"/>
      <c r="AI183" s="321"/>
      <c r="AJ183" s="321"/>
      <c r="AK183" s="321"/>
      <c r="AL183" s="274"/>
      <c r="AM183" s="271" t="e">
        <f>AC183+'[5]July-19'!AF179</f>
        <v>#REF!</v>
      </c>
      <c r="AN183" s="271"/>
      <c r="AO183" s="339" t="e">
        <f aca="true" t="shared" si="72" ref="AO183:AO227">AM183-AF183</f>
        <v>#REF!</v>
      </c>
      <c r="AP183" s="354"/>
      <c r="AQ183" s="355"/>
      <c r="AR183" s="354"/>
      <c r="AS183" s="354"/>
      <c r="AT183" s="354"/>
      <c r="AU183" s="354"/>
      <c r="AV183" s="354"/>
      <c r="AW183" s="354"/>
      <c r="AX183" s="354"/>
      <c r="AY183" s="354"/>
    </row>
    <row r="184" spans="1:51" s="324" customFormat="1" ht="75.75" customHeight="1">
      <c r="A184" s="389">
        <v>3</v>
      </c>
      <c r="B184" s="389" t="s">
        <v>91</v>
      </c>
      <c r="C184" s="307">
        <v>0</v>
      </c>
      <c r="D184" s="307">
        <v>0</v>
      </c>
      <c r="E184" s="307">
        <f>'[5]July-19'!E184+C184</f>
        <v>0</v>
      </c>
      <c r="F184" s="307">
        <f>'[5]July-19'!F184+D184</f>
        <v>0</v>
      </c>
      <c r="G184" s="307">
        <v>0</v>
      </c>
      <c r="H184" s="307">
        <v>0</v>
      </c>
      <c r="I184" s="307">
        <f>'[5]July-19'!I184+G184</f>
        <v>0</v>
      </c>
      <c r="J184" s="307">
        <f>'[5]July-19'!J184+H184</f>
        <v>0</v>
      </c>
      <c r="K184" s="307">
        <v>0</v>
      </c>
      <c r="L184" s="307">
        <v>0</v>
      </c>
      <c r="M184" s="307">
        <f>'[5]July-19'!M184+K184</f>
        <v>0</v>
      </c>
      <c r="N184" s="307">
        <f>'[5]July-19'!N184+L184</f>
        <v>0</v>
      </c>
      <c r="O184" s="307">
        <v>0</v>
      </c>
      <c r="P184" s="307">
        <v>0</v>
      </c>
      <c r="Q184" s="307">
        <f>'[5]July-19'!Q184+O184</f>
        <v>0</v>
      </c>
      <c r="R184" s="307">
        <f>'[5]July-19'!R184+P184</f>
        <v>0</v>
      </c>
      <c r="S184" s="307">
        <v>0</v>
      </c>
      <c r="T184" s="307">
        <v>0</v>
      </c>
      <c r="U184" s="307">
        <f>'[5]July-19'!U184+S184</f>
        <v>0</v>
      </c>
      <c r="V184" s="307">
        <f>'[5]July-19'!V184+T184</f>
        <v>0</v>
      </c>
      <c r="W184" s="307">
        <v>0</v>
      </c>
      <c r="X184" s="307">
        <v>0</v>
      </c>
      <c r="Y184" s="307">
        <f>'[5]July-19'!Y184+W184</f>
        <v>0</v>
      </c>
      <c r="Z184" s="307">
        <f>'[5]July-19'!Z184+X184</f>
        <v>0</v>
      </c>
      <c r="AA184" s="307">
        <f t="shared" si="66"/>
        <v>0</v>
      </c>
      <c r="AB184" s="307">
        <f t="shared" si="67"/>
        <v>0</v>
      </c>
      <c r="AC184" s="307">
        <f t="shared" si="68"/>
        <v>0</v>
      </c>
      <c r="AD184" s="307">
        <f t="shared" si="69"/>
        <v>0</v>
      </c>
      <c r="AE184" s="307">
        <f t="shared" si="70"/>
        <v>0</v>
      </c>
      <c r="AF184" s="307">
        <f t="shared" si="71"/>
        <v>0</v>
      </c>
      <c r="AG184" s="320"/>
      <c r="AH184" s="321"/>
      <c r="AI184" s="322"/>
      <c r="AJ184" s="322"/>
      <c r="AK184" s="322"/>
      <c r="AL184" s="323"/>
      <c r="AM184" s="271" t="e">
        <f>AC184+'[5]July-19'!AF180</f>
        <v>#REF!</v>
      </c>
      <c r="AN184" s="271"/>
      <c r="AO184" s="339" t="e">
        <f t="shared" si="72"/>
        <v>#REF!</v>
      </c>
      <c r="AP184" s="354"/>
      <c r="AQ184" s="355"/>
      <c r="AR184" s="354"/>
      <c r="AS184" s="354"/>
      <c r="AT184" s="356"/>
      <c r="AU184" s="356"/>
      <c r="AV184" s="356"/>
      <c r="AW184" s="356"/>
      <c r="AX184" s="356"/>
      <c r="AY184" s="356"/>
    </row>
    <row r="185" spans="1:51" s="271" customFormat="1" ht="75.75" customHeight="1">
      <c r="A185" s="589" t="s">
        <v>56</v>
      </c>
      <c r="B185" s="590"/>
      <c r="C185" s="390">
        <f>SUM(C182:C184)</f>
        <v>0</v>
      </c>
      <c r="D185" s="390">
        <f aca="true" t="shared" si="73" ref="D185:Z185">SUM(D182:D184)</f>
        <v>0</v>
      </c>
      <c r="E185" s="390">
        <f t="shared" si="73"/>
        <v>0</v>
      </c>
      <c r="F185" s="390">
        <f t="shared" si="73"/>
        <v>0</v>
      </c>
      <c r="G185" s="390">
        <f t="shared" si="73"/>
        <v>0</v>
      </c>
      <c r="H185" s="390">
        <f t="shared" si="73"/>
        <v>0</v>
      </c>
      <c r="I185" s="390">
        <f t="shared" si="73"/>
        <v>0</v>
      </c>
      <c r="J185" s="390">
        <f t="shared" si="73"/>
        <v>0</v>
      </c>
      <c r="K185" s="390">
        <f t="shared" si="73"/>
        <v>0</v>
      </c>
      <c r="L185" s="390">
        <f t="shared" si="73"/>
        <v>0</v>
      </c>
      <c r="M185" s="390">
        <f t="shared" si="73"/>
        <v>0</v>
      </c>
      <c r="N185" s="390">
        <f t="shared" si="73"/>
        <v>0</v>
      </c>
      <c r="O185" s="390">
        <f t="shared" si="73"/>
        <v>0</v>
      </c>
      <c r="P185" s="390">
        <f t="shared" si="73"/>
        <v>0</v>
      </c>
      <c r="Q185" s="390">
        <f t="shared" si="73"/>
        <v>0</v>
      </c>
      <c r="R185" s="390">
        <f t="shared" si="73"/>
        <v>0</v>
      </c>
      <c r="S185" s="390">
        <f t="shared" si="73"/>
        <v>0</v>
      </c>
      <c r="T185" s="390">
        <f t="shared" si="73"/>
        <v>0</v>
      </c>
      <c r="U185" s="390">
        <f t="shared" si="73"/>
        <v>0</v>
      </c>
      <c r="V185" s="390">
        <f t="shared" si="73"/>
        <v>0</v>
      </c>
      <c r="W185" s="390">
        <f t="shared" si="73"/>
        <v>0</v>
      </c>
      <c r="X185" s="390">
        <f t="shared" si="73"/>
        <v>0</v>
      </c>
      <c r="Y185" s="390">
        <f t="shared" si="73"/>
        <v>0</v>
      </c>
      <c r="Z185" s="390">
        <f t="shared" si="73"/>
        <v>0</v>
      </c>
      <c r="AA185" s="308">
        <f t="shared" si="66"/>
        <v>0</v>
      </c>
      <c r="AB185" s="308">
        <f t="shared" si="67"/>
        <v>0</v>
      </c>
      <c r="AC185" s="308">
        <f t="shared" si="68"/>
        <v>0</v>
      </c>
      <c r="AD185" s="308">
        <f t="shared" si="69"/>
        <v>0</v>
      </c>
      <c r="AE185" s="308">
        <f t="shared" si="70"/>
        <v>0</v>
      </c>
      <c r="AF185" s="308">
        <f t="shared" si="71"/>
        <v>0</v>
      </c>
      <c r="AG185" s="320">
        <v>5</v>
      </c>
      <c r="AH185" s="198"/>
      <c r="AI185" s="198"/>
      <c r="AJ185" s="198"/>
      <c r="AK185" s="198"/>
      <c r="AL185" s="290"/>
      <c r="AM185" s="271" t="e">
        <f>AC185+'[5]July-19'!AF181</f>
        <v>#VALUE!</v>
      </c>
      <c r="AO185" s="330" t="e">
        <f t="shared" si="72"/>
        <v>#VALUE!</v>
      </c>
      <c r="AP185" s="360"/>
      <c r="AQ185" s="359"/>
      <c r="AR185" s="360"/>
      <c r="AS185" s="360"/>
      <c r="AT185" s="345"/>
      <c r="AU185" s="345"/>
      <c r="AV185" s="345"/>
      <c r="AW185" s="345"/>
      <c r="AX185" s="345"/>
      <c r="AY185" s="345"/>
    </row>
    <row r="186" spans="1:51" s="319" customFormat="1" ht="75.75" customHeight="1">
      <c r="A186" s="389">
        <v>4</v>
      </c>
      <c r="B186" s="389" t="s">
        <v>48</v>
      </c>
      <c r="C186" s="307">
        <v>0</v>
      </c>
      <c r="D186" s="307">
        <v>0</v>
      </c>
      <c r="E186" s="307">
        <f>'[5]July-19'!E186+C186</f>
        <v>0</v>
      </c>
      <c r="F186" s="307">
        <f>'[5]July-19'!F186+D186</f>
        <v>0</v>
      </c>
      <c r="G186" s="307">
        <v>0</v>
      </c>
      <c r="H186" s="307">
        <v>0</v>
      </c>
      <c r="I186" s="307">
        <f>'[5]July-19'!I186+G186</f>
        <v>0</v>
      </c>
      <c r="J186" s="307">
        <f>'[5]July-19'!J186+H186</f>
        <v>0</v>
      </c>
      <c r="K186" s="307">
        <v>0</v>
      </c>
      <c r="L186" s="307">
        <v>0</v>
      </c>
      <c r="M186" s="307">
        <f>'[5]July-19'!M186+K186</f>
        <v>0</v>
      </c>
      <c r="N186" s="307">
        <f>'[5]July-19'!N186+L186</f>
        <v>0</v>
      </c>
      <c r="O186" s="307">
        <v>0</v>
      </c>
      <c r="P186" s="307">
        <v>0</v>
      </c>
      <c r="Q186" s="307">
        <f>'[5]July-19'!Q186+O186</f>
        <v>0</v>
      </c>
      <c r="R186" s="307">
        <f>'[5]July-19'!R186+P186</f>
        <v>0</v>
      </c>
      <c r="S186" s="307">
        <v>0</v>
      </c>
      <c r="T186" s="307">
        <v>0</v>
      </c>
      <c r="U186" s="307">
        <f>'[5]July-19'!U186+S186</f>
        <v>0</v>
      </c>
      <c r="V186" s="307">
        <f>'[5]July-19'!V186+T186</f>
        <v>0</v>
      </c>
      <c r="W186" s="307">
        <v>0</v>
      </c>
      <c r="X186" s="307">
        <v>0</v>
      </c>
      <c r="Y186" s="307">
        <f>'[5]July-19'!Y186+W186</f>
        <v>0</v>
      </c>
      <c r="Z186" s="307">
        <f>'[5]July-19'!Z186+X186</f>
        <v>0</v>
      </c>
      <c r="AA186" s="307">
        <f t="shared" si="66"/>
        <v>0</v>
      </c>
      <c r="AB186" s="307">
        <f t="shared" si="67"/>
        <v>0</v>
      </c>
      <c r="AC186" s="307">
        <f t="shared" si="68"/>
        <v>0</v>
      </c>
      <c r="AD186" s="307">
        <f t="shared" si="69"/>
        <v>0</v>
      </c>
      <c r="AE186" s="307">
        <f t="shared" si="70"/>
        <v>0</v>
      </c>
      <c r="AF186" s="307">
        <f t="shared" si="71"/>
        <v>0</v>
      </c>
      <c r="AG186" s="320"/>
      <c r="AH186" s="321"/>
      <c r="AI186" s="321"/>
      <c r="AJ186" s="321"/>
      <c r="AK186" s="321"/>
      <c r="AL186" s="273"/>
      <c r="AM186" s="271">
        <f>AC186+'[5]July-19'!AF182</f>
        <v>0</v>
      </c>
      <c r="AN186" s="271"/>
      <c r="AO186" s="339">
        <f t="shared" si="72"/>
        <v>0</v>
      </c>
      <c r="AP186" s="354"/>
      <c r="AQ186" s="355"/>
      <c r="AR186" s="354"/>
      <c r="AS186" s="354"/>
      <c r="AT186" s="353"/>
      <c r="AU186" s="353"/>
      <c r="AV186" s="353"/>
      <c r="AW186" s="353"/>
      <c r="AX186" s="353"/>
      <c r="AY186" s="353"/>
    </row>
    <row r="187" spans="1:51" s="319" customFormat="1" ht="75.75" customHeight="1">
      <c r="A187" s="389">
        <v>5</v>
      </c>
      <c r="B187" s="389" t="s">
        <v>49</v>
      </c>
      <c r="C187" s="307">
        <v>0</v>
      </c>
      <c r="D187" s="307">
        <v>0</v>
      </c>
      <c r="E187" s="307">
        <f>'[5]July-19'!E187+C187</f>
        <v>0</v>
      </c>
      <c r="F187" s="307">
        <f>'[5]July-19'!F187+D187</f>
        <v>0</v>
      </c>
      <c r="G187" s="307">
        <v>0</v>
      </c>
      <c r="H187" s="307">
        <v>0</v>
      </c>
      <c r="I187" s="307">
        <f>'[5]July-19'!I187+G187</f>
        <v>0</v>
      </c>
      <c r="J187" s="307">
        <f>'[5]July-19'!J187+H187</f>
        <v>0</v>
      </c>
      <c r="K187" s="307">
        <v>0</v>
      </c>
      <c r="L187" s="307">
        <v>0</v>
      </c>
      <c r="M187" s="307">
        <f>'[5]July-19'!M187+K187</f>
        <v>0</v>
      </c>
      <c r="N187" s="307">
        <f>'[5]July-19'!N187+L187</f>
        <v>0</v>
      </c>
      <c r="O187" s="307">
        <v>0</v>
      </c>
      <c r="P187" s="307">
        <v>0</v>
      </c>
      <c r="Q187" s="307">
        <f>'[5]July-19'!Q187+O187</f>
        <v>0</v>
      </c>
      <c r="R187" s="307">
        <f>'[5]July-19'!R187+P187</f>
        <v>0</v>
      </c>
      <c r="S187" s="307">
        <v>0</v>
      </c>
      <c r="T187" s="307">
        <v>0</v>
      </c>
      <c r="U187" s="307">
        <f>'[5]July-19'!U187+S187</f>
        <v>0</v>
      </c>
      <c r="V187" s="307">
        <f>'[5]July-19'!V187+T187</f>
        <v>0</v>
      </c>
      <c r="W187" s="307">
        <v>0</v>
      </c>
      <c r="X187" s="307">
        <v>0</v>
      </c>
      <c r="Y187" s="307">
        <f>'[5]July-19'!Y187+W187</f>
        <v>0</v>
      </c>
      <c r="Z187" s="307">
        <f>'[5]July-19'!Z187+X187</f>
        <v>0</v>
      </c>
      <c r="AA187" s="307">
        <f t="shared" si="66"/>
        <v>0</v>
      </c>
      <c r="AB187" s="307">
        <f t="shared" si="67"/>
        <v>0</v>
      </c>
      <c r="AC187" s="307">
        <f t="shared" si="68"/>
        <v>0</v>
      </c>
      <c r="AD187" s="307">
        <f t="shared" si="69"/>
        <v>0</v>
      </c>
      <c r="AE187" s="307">
        <f t="shared" si="70"/>
        <v>0</v>
      </c>
      <c r="AF187" s="307">
        <f t="shared" si="71"/>
        <v>0</v>
      </c>
      <c r="AG187" s="320"/>
      <c r="AH187" s="321"/>
      <c r="AI187" s="321"/>
      <c r="AJ187" s="321"/>
      <c r="AK187" s="321"/>
      <c r="AL187" s="273"/>
      <c r="AM187" s="271">
        <f>AC187+'[5]July-19'!AF183</f>
        <v>0</v>
      </c>
      <c r="AN187" s="271"/>
      <c r="AO187" s="339">
        <f t="shared" si="72"/>
        <v>0</v>
      </c>
      <c r="AP187" s="354"/>
      <c r="AQ187" s="355"/>
      <c r="AR187" s="354"/>
      <c r="AS187" s="354"/>
      <c r="AT187" s="353"/>
      <c r="AU187" s="353"/>
      <c r="AV187" s="353"/>
      <c r="AW187" s="353"/>
      <c r="AX187" s="353"/>
      <c r="AY187" s="353"/>
    </row>
    <row r="188" spans="1:51" s="319" customFormat="1" ht="75.75" customHeight="1">
      <c r="A188" s="389">
        <v>6</v>
      </c>
      <c r="B188" s="389" t="s">
        <v>20</v>
      </c>
      <c r="C188" s="307">
        <v>0</v>
      </c>
      <c r="D188" s="307">
        <v>0</v>
      </c>
      <c r="E188" s="307">
        <f>'[5]July-19'!E188+C188</f>
        <v>0</v>
      </c>
      <c r="F188" s="307">
        <f>'[5]July-19'!F188+D188</f>
        <v>0</v>
      </c>
      <c r="G188" s="307">
        <v>0</v>
      </c>
      <c r="H188" s="307">
        <v>0</v>
      </c>
      <c r="I188" s="307">
        <f>'[5]July-19'!I188+G188</f>
        <v>0</v>
      </c>
      <c r="J188" s="307">
        <f>'[5]July-19'!J188+H188</f>
        <v>0</v>
      </c>
      <c r="K188" s="307">
        <v>0</v>
      </c>
      <c r="L188" s="307">
        <v>0</v>
      </c>
      <c r="M188" s="307">
        <f>'[5]July-19'!M188+K188</f>
        <v>0</v>
      </c>
      <c r="N188" s="307">
        <f>'[5]July-19'!N188+L188</f>
        <v>0</v>
      </c>
      <c r="O188" s="307">
        <v>0</v>
      </c>
      <c r="P188" s="307">
        <v>0</v>
      </c>
      <c r="Q188" s="307">
        <f>'[5]July-19'!Q188+O188</f>
        <v>0</v>
      </c>
      <c r="R188" s="307">
        <f>'[5]July-19'!R188+P188</f>
        <v>0</v>
      </c>
      <c r="S188" s="307">
        <v>0</v>
      </c>
      <c r="T188" s="307">
        <v>0</v>
      </c>
      <c r="U188" s="307">
        <f>'[5]July-19'!U188+S188</f>
        <v>0</v>
      </c>
      <c r="V188" s="307">
        <f>'[5]July-19'!V188+T188</f>
        <v>0</v>
      </c>
      <c r="W188" s="307">
        <v>0</v>
      </c>
      <c r="X188" s="307">
        <v>0</v>
      </c>
      <c r="Y188" s="307">
        <f>'[5]July-19'!Y188+W188</f>
        <v>0</v>
      </c>
      <c r="Z188" s="307">
        <f>'[5]July-19'!Z188+X188</f>
        <v>0</v>
      </c>
      <c r="AA188" s="307">
        <f t="shared" si="66"/>
        <v>0</v>
      </c>
      <c r="AB188" s="307">
        <f t="shared" si="67"/>
        <v>0</v>
      </c>
      <c r="AC188" s="307">
        <f t="shared" si="68"/>
        <v>0</v>
      </c>
      <c r="AD188" s="307">
        <f t="shared" si="69"/>
        <v>0</v>
      </c>
      <c r="AE188" s="307">
        <f t="shared" si="70"/>
        <v>0</v>
      </c>
      <c r="AF188" s="307">
        <f t="shared" si="71"/>
        <v>0</v>
      </c>
      <c r="AG188" s="320"/>
      <c r="AH188" s="321"/>
      <c r="AI188" s="321"/>
      <c r="AJ188" s="321"/>
      <c r="AK188" s="321"/>
      <c r="AL188" s="273"/>
      <c r="AM188" s="271">
        <f>AC188+'[5]July-19'!AF184</f>
        <v>0</v>
      </c>
      <c r="AN188" s="271"/>
      <c r="AO188" s="339">
        <f t="shared" si="72"/>
        <v>0</v>
      </c>
      <c r="AP188" s="354"/>
      <c r="AQ188" s="355"/>
      <c r="AR188" s="354"/>
      <c r="AS188" s="354"/>
      <c r="AT188" s="353"/>
      <c r="AU188" s="353"/>
      <c r="AV188" s="353"/>
      <c r="AW188" s="353"/>
      <c r="AX188" s="353"/>
      <c r="AY188" s="353"/>
    </row>
    <row r="189" spans="1:51" s="271" customFormat="1" ht="75.75" customHeight="1">
      <c r="A189" s="580" t="s">
        <v>21</v>
      </c>
      <c r="B189" s="581"/>
      <c r="C189" s="308">
        <f>SUM(C186:C188)</f>
        <v>0</v>
      </c>
      <c r="D189" s="308">
        <f aca="true" t="shared" si="74" ref="D189:Z189">SUM(D186:D188)</f>
        <v>0</v>
      </c>
      <c r="E189" s="308">
        <f t="shared" si="74"/>
        <v>0</v>
      </c>
      <c r="F189" s="308">
        <f t="shared" si="74"/>
        <v>0</v>
      </c>
      <c r="G189" s="308">
        <f t="shared" si="74"/>
        <v>0</v>
      </c>
      <c r="H189" s="308">
        <f t="shared" si="74"/>
        <v>0</v>
      </c>
      <c r="I189" s="308">
        <f t="shared" si="74"/>
        <v>0</v>
      </c>
      <c r="J189" s="308">
        <f t="shared" si="74"/>
        <v>0</v>
      </c>
      <c r="K189" s="308">
        <f t="shared" si="74"/>
        <v>0</v>
      </c>
      <c r="L189" s="308">
        <f t="shared" si="74"/>
        <v>0</v>
      </c>
      <c r="M189" s="308">
        <f t="shared" si="74"/>
        <v>0</v>
      </c>
      <c r="N189" s="308">
        <f t="shared" si="74"/>
        <v>0</v>
      </c>
      <c r="O189" s="308">
        <f t="shared" si="74"/>
        <v>0</v>
      </c>
      <c r="P189" s="308">
        <f t="shared" si="74"/>
        <v>0</v>
      </c>
      <c r="Q189" s="308">
        <f t="shared" si="74"/>
        <v>0</v>
      </c>
      <c r="R189" s="308">
        <f t="shared" si="74"/>
        <v>0</v>
      </c>
      <c r="S189" s="308">
        <f t="shared" si="74"/>
        <v>0</v>
      </c>
      <c r="T189" s="308">
        <f t="shared" si="74"/>
        <v>0</v>
      </c>
      <c r="U189" s="308">
        <f t="shared" si="74"/>
        <v>0</v>
      </c>
      <c r="V189" s="308">
        <f t="shared" si="74"/>
        <v>0</v>
      </c>
      <c r="W189" s="308">
        <f t="shared" si="74"/>
        <v>0</v>
      </c>
      <c r="X189" s="308">
        <f t="shared" si="74"/>
        <v>0</v>
      </c>
      <c r="Y189" s="308">
        <f t="shared" si="74"/>
        <v>0</v>
      </c>
      <c r="Z189" s="308">
        <f t="shared" si="74"/>
        <v>0</v>
      </c>
      <c r="AA189" s="308">
        <f t="shared" si="66"/>
        <v>0</v>
      </c>
      <c r="AB189" s="308">
        <f t="shared" si="67"/>
        <v>0</v>
      </c>
      <c r="AC189" s="308">
        <f t="shared" si="68"/>
        <v>0</v>
      </c>
      <c r="AD189" s="308">
        <f t="shared" si="69"/>
        <v>0</v>
      </c>
      <c r="AE189" s="308">
        <f t="shared" si="70"/>
        <v>0</v>
      </c>
      <c r="AF189" s="308">
        <f t="shared" si="71"/>
        <v>0</v>
      </c>
      <c r="AG189" s="320">
        <v>0</v>
      </c>
      <c r="AH189" s="198"/>
      <c r="AI189" s="198"/>
      <c r="AJ189" s="198"/>
      <c r="AK189" s="198"/>
      <c r="AL189" s="290"/>
      <c r="AM189" s="271">
        <f>AC189+'[5]July-19'!AF185</f>
        <v>0</v>
      </c>
      <c r="AO189" s="330">
        <f t="shared" si="72"/>
        <v>0</v>
      </c>
      <c r="AP189" s="360"/>
      <c r="AQ189" s="359"/>
      <c r="AR189" s="360"/>
      <c r="AS189" s="360"/>
      <c r="AT189" s="345"/>
      <c r="AU189" s="345"/>
      <c r="AV189" s="345"/>
      <c r="AW189" s="345"/>
      <c r="AX189" s="345"/>
      <c r="AY189" s="345"/>
    </row>
    <row r="190" spans="1:51" s="271" customFormat="1" ht="75.75" customHeight="1">
      <c r="A190" s="580" t="s">
        <v>175</v>
      </c>
      <c r="B190" s="581"/>
      <c r="C190" s="308">
        <f>SUM(C189,C185)</f>
        <v>0</v>
      </c>
      <c r="D190" s="308">
        <f aca="true" t="shared" si="75" ref="D190:Z190">SUM(D189,D185)</f>
        <v>0</v>
      </c>
      <c r="E190" s="308">
        <f t="shared" si="75"/>
        <v>0</v>
      </c>
      <c r="F190" s="308">
        <f t="shared" si="75"/>
        <v>0</v>
      </c>
      <c r="G190" s="308">
        <f t="shared" si="75"/>
        <v>0</v>
      </c>
      <c r="H190" s="308">
        <f t="shared" si="75"/>
        <v>0</v>
      </c>
      <c r="I190" s="308">
        <f t="shared" si="75"/>
        <v>0</v>
      </c>
      <c r="J190" s="308">
        <f t="shared" si="75"/>
        <v>0</v>
      </c>
      <c r="K190" s="308">
        <f t="shared" si="75"/>
        <v>0</v>
      </c>
      <c r="L190" s="308">
        <f t="shared" si="75"/>
        <v>0</v>
      </c>
      <c r="M190" s="308">
        <f t="shared" si="75"/>
        <v>0</v>
      </c>
      <c r="N190" s="308">
        <f t="shared" si="75"/>
        <v>0</v>
      </c>
      <c r="O190" s="308">
        <f t="shared" si="75"/>
        <v>0</v>
      </c>
      <c r="P190" s="308">
        <f t="shared" si="75"/>
        <v>0</v>
      </c>
      <c r="Q190" s="308">
        <f t="shared" si="75"/>
        <v>0</v>
      </c>
      <c r="R190" s="308">
        <f t="shared" si="75"/>
        <v>0</v>
      </c>
      <c r="S190" s="308">
        <f t="shared" si="75"/>
        <v>0</v>
      </c>
      <c r="T190" s="308">
        <f t="shared" si="75"/>
        <v>0</v>
      </c>
      <c r="U190" s="308">
        <f t="shared" si="75"/>
        <v>0</v>
      </c>
      <c r="V190" s="308">
        <f t="shared" si="75"/>
        <v>0</v>
      </c>
      <c r="W190" s="308">
        <f t="shared" si="75"/>
        <v>0</v>
      </c>
      <c r="X190" s="308">
        <f t="shared" si="75"/>
        <v>0</v>
      </c>
      <c r="Y190" s="308">
        <f t="shared" si="75"/>
        <v>0</v>
      </c>
      <c r="Z190" s="308">
        <f t="shared" si="75"/>
        <v>0</v>
      </c>
      <c r="AA190" s="308">
        <f t="shared" si="66"/>
        <v>0</v>
      </c>
      <c r="AB190" s="308">
        <f t="shared" si="67"/>
        <v>0</v>
      </c>
      <c r="AC190" s="308">
        <f t="shared" si="68"/>
        <v>0</v>
      </c>
      <c r="AD190" s="308">
        <f t="shared" si="69"/>
        <v>0</v>
      </c>
      <c r="AE190" s="308">
        <f t="shared" si="70"/>
        <v>0</v>
      </c>
      <c r="AF190" s="308">
        <f t="shared" si="71"/>
        <v>0</v>
      </c>
      <c r="AG190" s="320"/>
      <c r="AH190" s="198"/>
      <c r="AI190" s="198"/>
      <c r="AJ190" s="198"/>
      <c r="AK190" s="198"/>
      <c r="AL190" s="290"/>
      <c r="AM190" s="271">
        <f>AC190+'[5]July-19'!AF186</f>
        <v>0</v>
      </c>
      <c r="AO190" s="330">
        <f t="shared" si="72"/>
        <v>0</v>
      </c>
      <c r="AP190" s="360"/>
      <c r="AQ190" s="359"/>
      <c r="AR190" s="360"/>
      <c r="AS190" s="360"/>
      <c r="AT190" s="345"/>
      <c r="AU190" s="345"/>
      <c r="AV190" s="345"/>
      <c r="AW190" s="345"/>
      <c r="AX190" s="345"/>
      <c r="AY190" s="345"/>
    </row>
    <row r="191" spans="1:51" s="319" customFormat="1" ht="75.75" customHeight="1">
      <c r="A191" s="389">
        <v>7</v>
      </c>
      <c r="B191" s="389" t="s">
        <v>46</v>
      </c>
      <c r="C191" s="307"/>
      <c r="D191" s="307"/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>
        <f t="shared" si="66"/>
        <v>0</v>
      </c>
      <c r="AB191" s="307">
        <f t="shared" si="67"/>
        <v>0</v>
      </c>
      <c r="AC191" s="307">
        <f t="shared" si="68"/>
        <v>0</v>
      </c>
      <c r="AD191" s="307">
        <f t="shared" si="69"/>
        <v>0</v>
      </c>
      <c r="AE191" s="307">
        <f t="shared" si="70"/>
        <v>0</v>
      </c>
      <c r="AF191" s="307">
        <f t="shared" si="71"/>
        <v>0</v>
      </c>
      <c r="AG191" s="320"/>
      <c r="AH191" s="321"/>
      <c r="AI191" s="321"/>
      <c r="AJ191" s="321"/>
      <c r="AK191" s="321"/>
      <c r="AL191" s="273"/>
      <c r="AM191" s="271">
        <f>AC191+'[5]July-19'!AF187</f>
        <v>0</v>
      </c>
      <c r="AN191" s="271"/>
      <c r="AO191" s="339">
        <f t="shared" si="72"/>
        <v>0</v>
      </c>
      <c r="AP191" s="354"/>
      <c r="AQ191" s="355"/>
      <c r="AR191" s="354"/>
      <c r="AS191" s="354"/>
      <c r="AT191" s="353"/>
      <c r="AU191" s="353"/>
      <c r="AV191" s="353"/>
      <c r="AW191" s="353"/>
      <c r="AX191" s="353"/>
      <c r="AY191" s="353"/>
    </row>
    <row r="192" spans="1:51" s="319" customFormat="1" ht="75.75" customHeight="1">
      <c r="A192" s="389">
        <v>8</v>
      </c>
      <c r="B192" s="389" t="s">
        <v>185</v>
      </c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>
        <f t="shared" si="66"/>
        <v>0</v>
      </c>
      <c r="AB192" s="307">
        <f t="shared" si="67"/>
        <v>0</v>
      </c>
      <c r="AC192" s="307">
        <f t="shared" si="68"/>
        <v>0</v>
      </c>
      <c r="AD192" s="307">
        <f t="shared" si="69"/>
        <v>0</v>
      </c>
      <c r="AE192" s="307">
        <f t="shared" si="70"/>
        <v>0</v>
      </c>
      <c r="AF192" s="307">
        <f t="shared" si="71"/>
        <v>0</v>
      </c>
      <c r="AG192" s="320"/>
      <c r="AH192" s="321"/>
      <c r="AI192" s="321"/>
      <c r="AJ192" s="321"/>
      <c r="AK192" s="321"/>
      <c r="AL192" s="273"/>
      <c r="AM192" s="271">
        <f>AC192+'[5]July-19'!AF188</f>
        <v>0</v>
      </c>
      <c r="AN192" s="271"/>
      <c r="AO192" s="339">
        <f t="shared" si="72"/>
        <v>0</v>
      </c>
      <c r="AP192" s="354"/>
      <c r="AQ192" s="355"/>
      <c r="AR192" s="354"/>
      <c r="AS192" s="354"/>
      <c r="AT192" s="353"/>
      <c r="AU192" s="353"/>
      <c r="AV192" s="353"/>
      <c r="AW192" s="353"/>
      <c r="AX192" s="353"/>
      <c r="AY192" s="353"/>
    </row>
    <row r="193" spans="1:51" s="319" customFormat="1" ht="75.75" customHeight="1">
      <c r="A193" s="389">
        <v>9</v>
      </c>
      <c r="B193" s="389" t="s">
        <v>47</v>
      </c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  <c r="AA193" s="307">
        <f t="shared" si="66"/>
        <v>0</v>
      </c>
      <c r="AB193" s="307">
        <f t="shared" si="67"/>
        <v>0</v>
      </c>
      <c r="AC193" s="307">
        <f t="shared" si="68"/>
        <v>0</v>
      </c>
      <c r="AD193" s="307">
        <f t="shared" si="69"/>
        <v>0</v>
      </c>
      <c r="AE193" s="307">
        <f t="shared" si="70"/>
        <v>0</v>
      </c>
      <c r="AF193" s="307">
        <f t="shared" si="71"/>
        <v>0</v>
      </c>
      <c r="AG193" s="320"/>
      <c r="AH193" s="321"/>
      <c r="AI193" s="321"/>
      <c r="AJ193" s="321"/>
      <c r="AK193" s="321"/>
      <c r="AL193" s="273"/>
      <c r="AM193" s="271">
        <f>AC193+'[5]July-19'!AF189</f>
        <v>0</v>
      </c>
      <c r="AN193" s="271"/>
      <c r="AO193" s="339">
        <f t="shared" si="72"/>
        <v>0</v>
      </c>
      <c r="AP193" s="354"/>
      <c r="AQ193" s="355"/>
      <c r="AR193" s="354"/>
      <c r="AS193" s="354"/>
      <c r="AT193" s="353"/>
      <c r="AU193" s="353"/>
      <c r="AV193" s="353"/>
      <c r="AW193" s="353"/>
      <c r="AX193" s="353"/>
      <c r="AY193" s="353"/>
    </row>
    <row r="194" spans="1:51" s="319" customFormat="1" ht="75.75" customHeight="1">
      <c r="A194" s="389">
        <v>10</v>
      </c>
      <c r="B194" s="389" t="s">
        <v>50</v>
      </c>
      <c r="C194" s="307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>
        <f t="shared" si="66"/>
        <v>0</v>
      </c>
      <c r="AB194" s="307">
        <f t="shared" si="67"/>
        <v>0</v>
      </c>
      <c r="AC194" s="307">
        <f t="shared" si="68"/>
        <v>0</v>
      </c>
      <c r="AD194" s="307">
        <f t="shared" si="69"/>
        <v>0</v>
      </c>
      <c r="AE194" s="307">
        <f t="shared" si="70"/>
        <v>0</v>
      </c>
      <c r="AF194" s="307">
        <f t="shared" si="71"/>
        <v>0</v>
      </c>
      <c r="AG194" s="320"/>
      <c r="AH194" s="321"/>
      <c r="AI194" s="321"/>
      <c r="AJ194" s="321"/>
      <c r="AK194" s="321"/>
      <c r="AL194" s="273"/>
      <c r="AM194" s="271">
        <f>AC194+'[5]July-19'!AF190</f>
        <v>0</v>
      </c>
      <c r="AN194" s="271"/>
      <c r="AO194" s="339">
        <f t="shared" si="72"/>
        <v>0</v>
      </c>
      <c r="AP194" s="354"/>
      <c r="AQ194" s="355"/>
      <c r="AR194" s="354"/>
      <c r="AS194" s="354"/>
      <c r="AT194" s="353"/>
      <c r="AU194" s="353"/>
      <c r="AV194" s="353"/>
      <c r="AW194" s="353"/>
      <c r="AX194" s="353"/>
      <c r="AY194" s="353"/>
    </row>
    <row r="195" spans="1:51" s="271" customFormat="1" ht="75.75" customHeight="1">
      <c r="A195" s="580" t="s">
        <v>55</v>
      </c>
      <c r="B195" s="581"/>
      <c r="C195" s="308">
        <f>SUM(C191:C194)</f>
        <v>0</v>
      </c>
      <c r="D195" s="308">
        <f aca="true" t="shared" si="76" ref="D195:Y195">SUM(D191:D194)</f>
        <v>0</v>
      </c>
      <c r="E195" s="308">
        <f t="shared" si="76"/>
        <v>0</v>
      </c>
      <c r="F195" s="308">
        <f t="shared" si="76"/>
        <v>0</v>
      </c>
      <c r="G195" s="308">
        <f t="shared" si="76"/>
        <v>0</v>
      </c>
      <c r="H195" s="308">
        <f t="shared" si="76"/>
        <v>0</v>
      </c>
      <c r="I195" s="308">
        <f t="shared" si="76"/>
        <v>0</v>
      </c>
      <c r="J195" s="308">
        <f t="shared" si="76"/>
        <v>0</v>
      </c>
      <c r="K195" s="308">
        <f t="shared" si="76"/>
        <v>0</v>
      </c>
      <c r="L195" s="308">
        <f t="shared" si="76"/>
        <v>0</v>
      </c>
      <c r="M195" s="308">
        <f t="shared" si="76"/>
        <v>0</v>
      </c>
      <c r="N195" s="308">
        <f t="shared" si="76"/>
        <v>0</v>
      </c>
      <c r="O195" s="308">
        <f t="shared" si="76"/>
        <v>0</v>
      </c>
      <c r="P195" s="308">
        <f t="shared" si="76"/>
        <v>0</v>
      </c>
      <c r="Q195" s="308">
        <f t="shared" si="76"/>
        <v>0</v>
      </c>
      <c r="R195" s="308">
        <f t="shared" si="76"/>
        <v>0</v>
      </c>
      <c r="S195" s="308">
        <f t="shared" si="76"/>
        <v>0</v>
      </c>
      <c r="T195" s="308">
        <f t="shared" si="76"/>
        <v>0</v>
      </c>
      <c r="U195" s="308">
        <f t="shared" si="76"/>
        <v>0</v>
      </c>
      <c r="V195" s="308">
        <f t="shared" si="76"/>
        <v>0</v>
      </c>
      <c r="W195" s="308">
        <f t="shared" si="76"/>
        <v>0</v>
      </c>
      <c r="X195" s="308">
        <f t="shared" si="76"/>
        <v>0</v>
      </c>
      <c r="Y195" s="308">
        <f t="shared" si="76"/>
        <v>0</v>
      </c>
      <c r="Z195" s="308">
        <f>SUM(Z191:Z194)</f>
        <v>0</v>
      </c>
      <c r="AA195" s="308">
        <f t="shared" si="66"/>
        <v>0</v>
      </c>
      <c r="AB195" s="308">
        <f t="shared" si="67"/>
        <v>0</v>
      </c>
      <c r="AC195" s="308">
        <f t="shared" si="68"/>
        <v>0</v>
      </c>
      <c r="AD195" s="308">
        <f t="shared" si="69"/>
        <v>0</v>
      </c>
      <c r="AE195" s="308">
        <f t="shared" si="70"/>
        <v>0</v>
      </c>
      <c r="AF195" s="308">
        <f t="shared" si="71"/>
        <v>0</v>
      </c>
      <c r="AG195" s="320">
        <v>56</v>
      </c>
      <c r="AH195" s="198"/>
      <c r="AI195" s="198"/>
      <c r="AJ195" s="198"/>
      <c r="AK195" s="198"/>
      <c r="AL195" s="290"/>
      <c r="AM195" s="271">
        <f>AC195+'[5]July-19'!AF191</f>
        <v>3</v>
      </c>
      <c r="AO195" s="330">
        <f t="shared" si="72"/>
        <v>3</v>
      </c>
      <c r="AP195" s="360"/>
      <c r="AQ195" s="359"/>
      <c r="AR195" s="360"/>
      <c r="AS195" s="360"/>
      <c r="AT195" s="345"/>
      <c r="AU195" s="345"/>
      <c r="AV195" s="345"/>
      <c r="AW195" s="345"/>
      <c r="AX195" s="345"/>
      <c r="AY195" s="345"/>
    </row>
    <row r="196" spans="1:51" s="319" customFormat="1" ht="75.75" customHeight="1">
      <c r="A196" s="389">
        <v>11</v>
      </c>
      <c r="B196" s="389" t="s">
        <v>52</v>
      </c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7"/>
      <c r="V196" s="307"/>
      <c r="W196" s="307"/>
      <c r="X196" s="307"/>
      <c r="Y196" s="307"/>
      <c r="Z196" s="307"/>
      <c r="AA196" s="307">
        <f t="shared" si="66"/>
        <v>0</v>
      </c>
      <c r="AB196" s="307">
        <f t="shared" si="67"/>
        <v>0</v>
      </c>
      <c r="AC196" s="307">
        <f t="shared" si="68"/>
        <v>0</v>
      </c>
      <c r="AD196" s="307">
        <f t="shared" si="69"/>
        <v>0</v>
      </c>
      <c r="AE196" s="307">
        <f t="shared" si="70"/>
        <v>0</v>
      </c>
      <c r="AF196" s="307">
        <f t="shared" si="71"/>
        <v>0</v>
      </c>
      <c r="AG196" s="320"/>
      <c r="AH196" s="321"/>
      <c r="AI196" s="321"/>
      <c r="AJ196" s="321"/>
      <c r="AK196" s="321"/>
      <c r="AL196" s="273"/>
      <c r="AM196" s="271">
        <f>AC196+'[5]July-19'!AF192</f>
        <v>10</v>
      </c>
      <c r="AN196" s="271"/>
      <c r="AO196" s="339">
        <f t="shared" si="72"/>
        <v>10</v>
      </c>
      <c r="AP196" s="354"/>
      <c r="AQ196" s="355"/>
      <c r="AR196" s="354"/>
      <c r="AS196" s="354"/>
      <c r="AT196" s="353"/>
      <c r="AU196" s="353"/>
      <c r="AV196" s="353"/>
      <c r="AW196" s="353"/>
      <c r="AX196" s="353"/>
      <c r="AY196" s="353"/>
    </row>
    <row r="197" spans="1:51" s="319" customFormat="1" ht="75.75" customHeight="1">
      <c r="A197" s="389">
        <v>12</v>
      </c>
      <c r="B197" s="389" t="s">
        <v>53</v>
      </c>
      <c r="C197" s="307"/>
      <c r="D197" s="307"/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>
        <f t="shared" si="66"/>
        <v>0</v>
      </c>
      <c r="AB197" s="307">
        <f t="shared" si="67"/>
        <v>0</v>
      </c>
      <c r="AC197" s="307">
        <f t="shared" si="68"/>
        <v>0</v>
      </c>
      <c r="AD197" s="307">
        <f t="shared" si="69"/>
        <v>0</v>
      </c>
      <c r="AE197" s="307">
        <f t="shared" si="70"/>
        <v>0</v>
      </c>
      <c r="AF197" s="307">
        <f t="shared" si="71"/>
        <v>0</v>
      </c>
      <c r="AG197" s="320"/>
      <c r="AH197" s="321"/>
      <c r="AI197" s="321"/>
      <c r="AJ197" s="321"/>
      <c r="AK197" s="321"/>
      <c r="AL197" s="273"/>
      <c r="AM197" s="271">
        <f>AC197+'[5]July-19'!AF193</f>
        <v>0</v>
      </c>
      <c r="AN197" s="271"/>
      <c r="AO197" s="339">
        <f t="shared" si="72"/>
        <v>0</v>
      </c>
      <c r="AP197" s="354"/>
      <c r="AQ197" s="355"/>
      <c r="AR197" s="354"/>
      <c r="AS197" s="354"/>
      <c r="AT197" s="353"/>
      <c r="AU197" s="353"/>
      <c r="AV197" s="353"/>
      <c r="AW197" s="353"/>
      <c r="AX197" s="353"/>
      <c r="AY197" s="353"/>
    </row>
    <row r="198" spans="1:51" s="319" customFormat="1" ht="75.75" customHeight="1">
      <c r="A198" s="389">
        <v>13</v>
      </c>
      <c r="B198" s="389" t="s">
        <v>54</v>
      </c>
      <c r="C198" s="307"/>
      <c r="D198" s="307"/>
      <c r="E198" s="307"/>
      <c r="F198" s="307"/>
      <c r="G198" s="307"/>
      <c r="H198" s="307"/>
      <c r="I198" s="307"/>
      <c r="J198" s="307"/>
      <c r="K198" s="307"/>
      <c r="L198" s="307"/>
      <c r="M198" s="307"/>
      <c r="N198" s="307"/>
      <c r="O198" s="307"/>
      <c r="P198" s="307"/>
      <c r="Q198" s="307"/>
      <c r="R198" s="307"/>
      <c r="S198" s="307"/>
      <c r="T198" s="307"/>
      <c r="U198" s="307"/>
      <c r="V198" s="307"/>
      <c r="W198" s="307"/>
      <c r="X198" s="307"/>
      <c r="Y198" s="307"/>
      <c r="Z198" s="307"/>
      <c r="AA198" s="307">
        <f t="shared" si="66"/>
        <v>0</v>
      </c>
      <c r="AB198" s="307">
        <f t="shared" si="67"/>
        <v>0</v>
      </c>
      <c r="AC198" s="307">
        <f t="shared" si="68"/>
        <v>0</v>
      </c>
      <c r="AD198" s="307">
        <f t="shared" si="69"/>
        <v>0</v>
      </c>
      <c r="AE198" s="307">
        <f t="shared" si="70"/>
        <v>0</v>
      </c>
      <c r="AF198" s="307">
        <f t="shared" si="71"/>
        <v>0</v>
      </c>
      <c r="AG198" s="320"/>
      <c r="AH198" s="321"/>
      <c r="AI198" s="321"/>
      <c r="AJ198" s="321"/>
      <c r="AK198" s="321"/>
      <c r="AL198" s="273"/>
      <c r="AM198" s="271">
        <f>AC198+'[5]July-19'!AF194</f>
        <v>0</v>
      </c>
      <c r="AN198" s="271"/>
      <c r="AO198" s="339">
        <f t="shared" si="72"/>
        <v>0</v>
      </c>
      <c r="AP198" s="354"/>
      <c r="AQ198" s="355"/>
      <c r="AR198" s="354"/>
      <c r="AS198" s="354"/>
      <c r="AT198" s="353"/>
      <c r="AU198" s="353"/>
      <c r="AV198" s="353"/>
      <c r="AW198" s="353"/>
      <c r="AX198" s="353"/>
      <c r="AY198" s="353"/>
    </row>
    <row r="199" spans="1:51" ht="75.75" customHeight="1">
      <c r="A199" s="389">
        <v>14</v>
      </c>
      <c r="B199" s="389" t="s">
        <v>188</v>
      </c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  <c r="AA199" s="307">
        <f t="shared" si="66"/>
        <v>0</v>
      </c>
      <c r="AB199" s="307">
        <f t="shared" si="67"/>
        <v>0</v>
      </c>
      <c r="AC199" s="307">
        <f t="shared" si="68"/>
        <v>0</v>
      </c>
      <c r="AD199" s="307">
        <f t="shared" si="69"/>
        <v>0</v>
      </c>
      <c r="AE199" s="307">
        <f t="shared" si="70"/>
        <v>0</v>
      </c>
      <c r="AF199" s="307">
        <f t="shared" si="71"/>
        <v>0</v>
      </c>
      <c r="AG199" s="320"/>
      <c r="AH199" s="321"/>
      <c r="AM199" s="271">
        <f>AC199+'[5]July-19'!AF195</f>
        <v>13</v>
      </c>
      <c r="AN199" s="271"/>
      <c r="AO199" s="339">
        <f t="shared" si="72"/>
        <v>13</v>
      </c>
      <c r="AP199" s="363"/>
      <c r="AQ199" s="355"/>
      <c r="AR199" s="363"/>
      <c r="AS199" s="363"/>
      <c r="AT199" s="350"/>
      <c r="AU199" s="350"/>
      <c r="AV199" s="350"/>
      <c r="AW199" s="350"/>
      <c r="AX199" s="350"/>
      <c r="AY199" s="350"/>
    </row>
    <row r="200" spans="1:51" s="271" customFormat="1" ht="75.75" customHeight="1">
      <c r="A200" s="580" t="s">
        <v>22</v>
      </c>
      <c r="B200" s="581"/>
      <c r="C200" s="308">
        <f>SUM(C196:C199)</f>
        <v>0</v>
      </c>
      <c r="D200" s="308">
        <f aca="true" t="shared" si="77" ref="D200:Z200">SUM(D196:D199)</f>
        <v>0</v>
      </c>
      <c r="E200" s="308">
        <f t="shared" si="77"/>
        <v>0</v>
      </c>
      <c r="F200" s="308">
        <f t="shared" si="77"/>
        <v>0</v>
      </c>
      <c r="G200" s="308">
        <f t="shared" si="77"/>
        <v>0</v>
      </c>
      <c r="H200" s="308">
        <f t="shared" si="77"/>
        <v>0</v>
      </c>
      <c r="I200" s="308">
        <f t="shared" si="77"/>
        <v>0</v>
      </c>
      <c r="J200" s="308">
        <f t="shared" si="77"/>
        <v>0</v>
      </c>
      <c r="K200" s="308">
        <f t="shared" si="77"/>
        <v>0</v>
      </c>
      <c r="L200" s="308">
        <f t="shared" si="77"/>
        <v>0</v>
      </c>
      <c r="M200" s="308">
        <f t="shared" si="77"/>
        <v>0</v>
      </c>
      <c r="N200" s="308">
        <f t="shared" si="77"/>
        <v>0</v>
      </c>
      <c r="O200" s="308">
        <f t="shared" si="77"/>
        <v>0</v>
      </c>
      <c r="P200" s="308">
        <f t="shared" si="77"/>
        <v>0</v>
      </c>
      <c r="Q200" s="308">
        <f t="shared" si="77"/>
        <v>0</v>
      </c>
      <c r="R200" s="308">
        <f t="shared" si="77"/>
        <v>0</v>
      </c>
      <c r="S200" s="308">
        <f t="shared" si="77"/>
        <v>0</v>
      </c>
      <c r="T200" s="308">
        <f t="shared" si="77"/>
        <v>0</v>
      </c>
      <c r="U200" s="308">
        <f t="shared" si="77"/>
        <v>0</v>
      </c>
      <c r="V200" s="308">
        <f t="shared" si="77"/>
        <v>0</v>
      </c>
      <c r="W200" s="308">
        <f t="shared" si="77"/>
        <v>0</v>
      </c>
      <c r="X200" s="308">
        <f t="shared" si="77"/>
        <v>0</v>
      </c>
      <c r="Y200" s="308">
        <f t="shared" si="77"/>
        <v>0</v>
      </c>
      <c r="Z200" s="308">
        <f t="shared" si="77"/>
        <v>0</v>
      </c>
      <c r="AA200" s="308">
        <f t="shared" si="66"/>
        <v>0</v>
      </c>
      <c r="AB200" s="308">
        <f t="shared" si="67"/>
        <v>0</v>
      </c>
      <c r="AC200" s="308">
        <f t="shared" si="68"/>
        <v>0</v>
      </c>
      <c r="AD200" s="308">
        <f t="shared" si="69"/>
        <v>0</v>
      </c>
      <c r="AE200" s="308">
        <f t="shared" si="70"/>
        <v>0</v>
      </c>
      <c r="AF200" s="308">
        <f t="shared" si="71"/>
        <v>0</v>
      </c>
      <c r="AG200" s="320">
        <v>263</v>
      </c>
      <c r="AH200" s="198"/>
      <c r="AI200" s="198">
        <f>174+50+39</f>
        <v>263</v>
      </c>
      <c r="AJ200" s="198">
        <f>174+50</f>
        <v>224</v>
      </c>
      <c r="AK200" s="198"/>
      <c r="AL200" s="290"/>
      <c r="AM200" s="271">
        <f>AC200+'[5]July-19'!AF196</f>
        <v>51</v>
      </c>
      <c r="AO200" s="330">
        <f t="shared" si="72"/>
        <v>51</v>
      </c>
      <c r="AP200" s="360"/>
      <c r="AQ200" s="359"/>
      <c r="AR200" s="360"/>
      <c r="AS200" s="360"/>
      <c r="AT200" s="345"/>
      <c r="AU200" s="345"/>
      <c r="AV200" s="345"/>
      <c r="AW200" s="345"/>
      <c r="AX200" s="345"/>
      <c r="AY200" s="345"/>
    </row>
    <row r="201" spans="1:51" s="271" customFormat="1" ht="75.75" customHeight="1">
      <c r="A201" s="580" t="s">
        <v>176</v>
      </c>
      <c r="B201" s="581"/>
      <c r="C201" s="391">
        <f>SUM(C200,C195)</f>
        <v>0</v>
      </c>
      <c r="D201" s="391">
        <f aca="true" t="shared" si="78" ref="D201:Z201">SUM(D200,D195)</f>
        <v>0</v>
      </c>
      <c r="E201" s="391">
        <f t="shared" si="78"/>
        <v>0</v>
      </c>
      <c r="F201" s="391">
        <f t="shared" si="78"/>
        <v>0</v>
      </c>
      <c r="G201" s="391">
        <f t="shared" si="78"/>
        <v>0</v>
      </c>
      <c r="H201" s="391">
        <f t="shared" si="78"/>
        <v>0</v>
      </c>
      <c r="I201" s="391">
        <f t="shared" si="78"/>
        <v>0</v>
      </c>
      <c r="J201" s="391">
        <f t="shared" si="78"/>
        <v>0</v>
      </c>
      <c r="K201" s="391">
        <f t="shared" si="78"/>
        <v>0</v>
      </c>
      <c r="L201" s="391">
        <f t="shared" si="78"/>
        <v>0</v>
      </c>
      <c r="M201" s="391">
        <f t="shared" si="78"/>
        <v>0</v>
      </c>
      <c r="N201" s="391">
        <f t="shared" si="78"/>
        <v>0</v>
      </c>
      <c r="O201" s="391">
        <f t="shared" si="78"/>
        <v>0</v>
      </c>
      <c r="P201" s="391">
        <f t="shared" si="78"/>
        <v>0</v>
      </c>
      <c r="Q201" s="391">
        <f t="shared" si="78"/>
        <v>0</v>
      </c>
      <c r="R201" s="391">
        <f t="shared" si="78"/>
        <v>0</v>
      </c>
      <c r="S201" s="391">
        <f t="shared" si="78"/>
        <v>0</v>
      </c>
      <c r="T201" s="391">
        <f t="shared" si="78"/>
        <v>0</v>
      </c>
      <c r="U201" s="391">
        <f t="shared" si="78"/>
        <v>0</v>
      </c>
      <c r="V201" s="391">
        <f t="shared" si="78"/>
        <v>0</v>
      </c>
      <c r="W201" s="391">
        <f t="shared" si="78"/>
        <v>0</v>
      </c>
      <c r="X201" s="391">
        <f t="shared" si="78"/>
        <v>0</v>
      </c>
      <c r="Y201" s="391">
        <f t="shared" si="78"/>
        <v>0</v>
      </c>
      <c r="Z201" s="391">
        <f t="shared" si="78"/>
        <v>0</v>
      </c>
      <c r="AA201" s="308">
        <f t="shared" si="66"/>
        <v>0</v>
      </c>
      <c r="AB201" s="308">
        <f t="shared" si="67"/>
        <v>0</v>
      </c>
      <c r="AC201" s="308">
        <f t="shared" si="68"/>
        <v>0</v>
      </c>
      <c r="AD201" s="308">
        <f t="shared" si="69"/>
        <v>0</v>
      </c>
      <c r="AE201" s="308">
        <f t="shared" si="70"/>
        <v>0</v>
      </c>
      <c r="AF201" s="308">
        <f t="shared" si="71"/>
        <v>0</v>
      </c>
      <c r="AG201" s="320"/>
      <c r="AH201" s="198"/>
      <c r="AI201" s="198"/>
      <c r="AJ201" s="198"/>
      <c r="AK201" s="198"/>
      <c r="AL201" s="290"/>
      <c r="AM201" s="271">
        <f>AC201+'[5]July-19'!AF197</f>
        <v>10</v>
      </c>
      <c r="AO201" s="330">
        <f t="shared" si="72"/>
        <v>10</v>
      </c>
      <c r="AP201" s="360"/>
      <c r="AQ201" s="359"/>
      <c r="AR201" s="360"/>
      <c r="AS201" s="360"/>
      <c r="AT201" s="345"/>
      <c r="AU201" s="345"/>
      <c r="AV201" s="345"/>
      <c r="AW201" s="345"/>
      <c r="AX201" s="345"/>
      <c r="AY201" s="345"/>
    </row>
    <row r="202" spans="1:51" s="319" customFormat="1" ht="75.75" customHeight="1" thickBot="1">
      <c r="A202" s="389">
        <v>15</v>
      </c>
      <c r="B202" s="392" t="s">
        <v>23</v>
      </c>
      <c r="C202" s="393"/>
      <c r="D202" s="393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  <c r="AA202" s="307">
        <f t="shared" si="66"/>
        <v>0</v>
      </c>
      <c r="AB202" s="307">
        <f t="shared" si="67"/>
        <v>0</v>
      </c>
      <c r="AC202" s="307">
        <f t="shared" si="68"/>
        <v>0</v>
      </c>
      <c r="AD202" s="307">
        <f t="shared" si="69"/>
        <v>0</v>
      </c>
      <c r="AE202" s="307">
        <f t="shared" si="70"/>
        <v>0</v>
      </c>
      <c r="AF202" s="307">
        <f t="shared" si="71"/>
        <v>0</v>
      </c>
      <c r="AG202" s="320"/>
      <c r="AH202" s="321"/>
      <c r="AI202" s="321"/>
      <c r="AJ202" s="321"/>
      <c r="AK202" s="321"/>
      <c r="AL202" s="321"/>
      <c r="AM202" s="271">
        <f>AC202+'[5]July-19'!AF198</f>
        <v>76</v>
      </c>
      <c r="AN202" s="271"/>
      <c r="AO202" s="339">
        <f t="shared" si="72"/>
        <v>76</v>
      </c>
      <c r="AP202" s="354"/>
      <c r="AQ202" s="355"/>
      <c r="AR202" s="354"/>
      <c r="AS202" s="354"/>
      <c r="AT202" s="353"/>
      <c r="AU202" s="353"/>
      <c r="AV202" s="353"/>
      <c r="AW202" s="353"/>
      <c r="AX202" s="353"/>
      <c r="AY202" s="353"/>
    </row>
    <row r="203" spans="1:51" s="319" customFormat="1" ht="75.75" customHeight="1" thickBot="1">
      <c r="A203" s="389">
        <v>16</v>
      </c>
      <c r="B203" s="389" t="s">
        <v>142</v>
      </c>
      <c r="C203" s="393"/>
      <c r="D203" s="393"/>
      <c r="E203" s="307"/>
      <c r="F203" s="307"/>
      <c r="G203" s="394"/>
      <c r="H203" s="394"/>
      <c r="I203" s="307"/>
      <c r="J203" s="307"/>
      <c r="K203" s="394"/>
      <c r="L203" s="394"/>
      <c r="M203" s="307"/>
      <c r="N203" s="307"/>
      <c r="O203" s="394"/>
      <c r="P203" s="394"/>
      <c r="Q203" s="307"/>
      <c r="R203" s="307"/>
      <c r="S203" s="307"/>
      <c r="T203" s="307"/>
      <c r="U203" s="307"/>
      <c r="V203" s="307"/>
      <c r="W203" s="307"/>
      <c r="X203" s="307"/>
      <c r="Y203" s="307"/>
      <c r="Z203" s="307"/>
      <c r="AA203" s="307">
        <f t="shared" si="66"/>
        <v>0</v>
      </c>
      <c r="AB203" s="307">
        <f t="shared" si="67"/>
        <v>0</v>
      </c>
      <c r="AC203" s="307">
        <f t="shared" si="68"/>
        <v>0</v>
      </c>
      <c r="AD203" s="307">
        <f t="shared" si="69"/>
        <v>0</v>
      </c>
      <c r="AE203" s="307">
        <f t="shared" si="70"/>
        <v>0</v>
      </c>
      <c r="AF203" s="307">
        <f t="shared" si="71"/>
        <v>0</v>
      </c>
      <c r="AG203" s="320"/>
      <c r="AH203" s="321"/>
      <c r="AI203" s="321"/>
      <c r="AJ203" s="321"/>
      <c r="AK203" s="321"/>
      <c r="AL203" s="321"/>
      <c r="AM203" s="271">
        <f>AC203+'[5]July-19'!AF199</f>
        <v>37</v>
      </c>
      <c r="AN203" s="271"/>
      <c r="AO203" s="339">
        <f t="shared" si="72"/>
        <v>37</v>
      </c>
      <c r="AP203" s="354"/>
      <c r="AQ203" s="355"/>
      <c r="AR203" s="354"/>
      <c r="AS203" s="354"/>
      <c r="AT203" s="353"/>
      <c r="AU203" s="353"/>
      <c r="AV203" s="353"/>
      <c r="AW203" s="353"/>
      <c r="AX203" s="353"/>
      <c r="AY203" s="353"/>
    </row>
    <row r="204" spans="1:51" s="271" customFormat="1" ht="75.75" customHeight="1">
      <c r="A204" s="580" t="s">
        <v>108</v>
      </c>
      <c r="B204" s="581"/>
      <c r="C204" s="308">
        <f>SUM(C202:C203)</f>
        <v>0</v>
      </c>
      <c r="D204" s="308">
        <f aca="true" t="shared" si="79" ref="D204:Z204">SUM(D202:D203)</f>
        <v>0</v>
      </c>
      <c r="E204" s="308">
        <f t="shared" si="79"/>
        <v>0</v>
      </c>
      <c r="F204" s="308">
        <f t="shared" si="79"/>
        <v>0</v>
      </c>
      <c r="G204" s="308">
        <f t="shared" si="79"/>
        <v>0</v>
      </c>
      <c r="H204" s="308">
        <f t="shared" si="79"/>
        <v>0</v>
      </c>
      <c r="I204" s="308">
        <f t="shared" si="79"/>
        <v>0</v>
      </c>
      <c r="J204" s="308">
        <f t="shared" si="79"/>
        <v>0</v>
      </c>
      <c r="K204" s="308">
        <f t="shared" si="79"/>
        <v>0</v>
      </c>
      <c r="L204" s="308">
        <f t="shared" si="79"/>
        <v>0</v>
      </c>
      <c r="M204" s="308">
        <f t="shared" si="79"/>
        <v>0</v>
      </c>
      <c r="N204" s="308">
        <f t="shared" si="79"/>
        <v>0</v>
      </c>
      <c r="O204" s="308">
        <f t="shared" si="79"/>
        <v>0</v>
      </c>
      <c r="P204" s="308">
        <f t="shared" si="79"/>
        <v>0</v>
      </c>
      <c r="Q204" s="308">
        <f t="shared" si="79"/>
        <v>0</v>
      </c>
      <c r="R204" s="308">
        <f t="shared" si="79"/>
        <v>0</v>
      </c>
      <c r="S204" s="308">
        <f t="shared" si="79"/>
        <v>0</v>
      </c>
      <c r="T204" s="308">
        <f t="shared" si="79"/>
        <v>0</v>
      </c>
      <c r="U204" s="308">
        <f t="shared" si="79"/>
        <v>0</v>
      </c>
      <c r="V204" s="308">
        <f t="shared" si="79"/>
        <v>0</v>
      </c>
      <c r="W204" s="308">
        <f t="shared" si="79"/>
        <v>0</v>
      </c>
      <c r="X204" s="308">
        <f t="shared" si="79"/>
        <v>0</v>
      </c>
      <c r="Y204" s="308">
        <f t="shared" si="79"/>
        <v>0</v>
      </c>
      <c r="Z204" s="308">
        <f t="shared" si="79"/>
        <v>0</v>
      </c>
      <c r="AA204" s="308">
        <f t="shared" si="66"/>
        <v>0</v>
      </c>
      <c r="AB204" s="308">
        <f t="shared" si="67"/>
        <v>0</v>
      </c>
      <c r="AC204" s="308">
        <f t="shared" si="68"/>
        <v>0</v>
      </c>
      <c r="AD204" s="308">
        <f t="shared" si="69"/>
        <v>0</v>
      </c>
      <c r="AE204" s="308">
        <f t="shared" si="70"/>
        <v>0</v>
      </c>
      <c r="AF204" s="308">
        <f t="shared" si="71"/>
        <v>0</v>
      </c>
      <c r="AG204" s="320">
        <v>1252</v>
      </c>
      <c r="AH204" s="198"/>
      <c r="AI204" s="198"/>
      <c r="AJ204" s="198"/>
      <c r="AK204" s="198"/>
      <c r="AL204" s="198"/>
      <c r="AM204" s="271">
        <f>AC204+'[5]July-19'!AF200</f>
        <v>174</v>
      </c>
      <c r="AO204" s="330">
        <f t="shared" si="72"/>
        <v>174</v>
      </c>
      <c r="AP204" s="360"/>
      <c r="AQ204" s="359"/>
      <c r="AR204" s="360"/>
      <c r="AS204" s="360"/>
      <c r="AT204" s="345"/>
      <c r="AU204" s="345"/>
      <c r="AV204" s="345"/>
      <c r="AW204" s="345"/>
      <c r="AX204" s="345"/>
      <c r="AY204" s="345"/>
    </row>
    <row r="205" spans="1:51" s="319" customFormat="1" ht="75.75" customHeight="1">
      <c r="A205" s="389">
        <v>17</v>
      </c>
      <c r="B205" s="389" t="s">
        <v>24</v>
      </c>
      <c r="C205" s="395"/>
      <c r="D205" s="395"/>
      <c r="E205" s="307"/>
      <c r="F205" s="307"/>
      <c r="G205" s="395"/>
      <c r="H205" s="395"/>
      <c r="I205" s="307"/>
      <c r="J205" s="307"/>
      <c r="K205" s="395"/>
      <c r="L205" s="395"/>
      <c r="M205" s="307"/>
      <c r="N205" s="307"/>
      <c r="O205" s="395"/>
      <c r="P205" s="395"/>
      <c r="Q205" s="307"/>
      <c r="R205" s="307"/>
      <c r="S205" s="395"/>
      <c r="T205" s="395"/>
      <c r="U205" s="307"/>
      <c r="V205" s="307"/>
      <c r="W205" s="395"/>
      <c r="X205" s="395"/>
      <c r="Y205" s="307"/>
      <c r="Z205" s="307"/>
      <c r="AA205" s="307">
        <f t="shared" si="66"/>
        <v>0</v>
      </c>
      <c r="AB205" s="307">
        <f t="shared" si="67"/>
        <v>0</v>
      </c>
      <c r="AC205" s="307">
        <f t="shared" si="68"/>
        <v>0</v>
      </c>
      <c r="AD205" s="307">
        <f t="shared" si="69"/>
        <v>0</v>
      </c>
      <c r="AE205" s="307">
        <f t="shared" si="70"/>
        <v>0</v>
      </c>
      <c r="AF205" s="307">
        <f t="shared" si="71"/>
        <v>0</v>
      </c>
      <c r="AG205" s="272"/>
      <c r="AH205" s="321"/>
      <c r="AI205" s="321"/>
      <c r="AJ205" s="321"/>
      <c r="AK205" s="321"/>
      <c r="AL205" s="321"/>
      <c r="AM205" s="271">
        <f>AC205+'[5]July-19'!AF201</f>
        <v>187</v>
      </c>
      <c r="AN205" s="271"/>
      <c r="AO205" s="339">
        <f t="shared" si="72"/>
        <v>187</v>
      </c>
      <c r="AP205" s="354"/>
      <c r="AQ205" s="355"/>
      <c r="AR205" s="354"/>
      <c r="AS205" s="354"/>
      <c r="AT205" s="353"/>
      <c r="AU205" s="353"/>
      <c r="AV205" s="353"/>
      <c r="AW205" s="353"/>
      <c r="AX205" s="353"/>
      <c r="AY205" s="353"/>
    </row>
    <row r="206" spans="1:51" s="319" customFormat="1" ht="75.75" customHeight="1">
      <c r="A206" s="389">
        <v>18</v>
      </c>
      <c r="B206" s="389" t="s">
        <v>178</v>
      </c>
      <c r="C206" s="395"/>
      <c r="D206" s="395"/>
      <c r="E206" s="307"/>
      <c r="F206" s="307"/>
      <c r="G206" s="395"/>
      <c r="H206" s="395"/>
      <c r="I206" s="307"/>
      <c r="J206" s="307"/>
      <c r="K206" s="395"/>
      <c r="L206" s="395"/>
      <c r="M206" s="307"/>
      <c r="N206" s="307"/>
      <c r="O206" s="395"/>
      <c r="P206" s="395"/>
      <c r="Q206" s="307"/>
      <c r="R206" s="307"/>
      <c r="S206" s="395"/>
      <c r="T206" s="395"/>
      <c r="U206" s="307"/>
      <c r="V206" s="307"/>
      <c r="W206" s="395"/>
      <c r="X206" s="395"/>
      <c r="Y206" s="307"/>
      <c r="Z206" s="307"/>
      <c r="AA206" s="307">
        <f t="shared" si="66"/>
        <v>0</v>
      </c>
      <c r="AB206" s="307">
        <f t="shared" si="67"/>
        <v>0</v>
      </c>
      <c r="AC206" s="307">
        <f t="shared" si="68"/>
        <v>0</v>
      </c>
      <c r="AD206" s="307">
        <f t="shared" si="69"/>
        <v>0</v>
      </c>
      <c r="AE206" s="307">
        <f t="shared" si="70"/>
        <v>0</v>
      </c>
      <c r="AF206" s="307">
        <f t="shared" si="71"/>
        <v>0</v>
      </c>
      <c r="AG206" s="272"/>
      <c r="AH206" s="321"/>
      <c r="AI206" s="321"/>
      <c r="AJ206" s="321"/>
      <c r="AK206" s="321"/>
      <c r="AL206" s="321"/>
      <c r="AM206" s="271">
        <f>AC206+'[5]July-19'!AF202</f>
        <v>467</v>
      </c>
      <c r="AN206" s="271"/>
      <c r="AO206" s="339">
        <f t="shared" si="72"/>
        <v>467</v>
      </c>
      <c r="AP206" s="354"/>
      <c r="AQ206" s="355"/>
      <c r="AR206" s="354"/>
      <c r="AS206" s="354"/>
      <c r="AT206" s="353"/>
      <c r="AU206" s="353"/>
      <c r="AV206" s="353"/>
      <c r="AW206" s="353"/>
      <c r="AX206" s="353"/>
      <c r="AY206" s="353"/>
    </row>
    <row r="207" spans="1:51" s="319" customFormat="1" ht="75.75" customHeight="1">
      <c r="A207" s="389">
        <v>19</v>
      </c>
      <c r="B207" s="389" t="s">
        <v>109</v>
      </c>
      <c r="C207" s="395"/>
      <c r="D207" s="395"/>
      <c r="E207" s="307"/>
      <c r="F207" s="307"/>
      <c r="G207" s="395"/>
      <c r="H207" s="395"/>
      <c r="I207" s="307"/>
      <c r="J207" s="307"/>
      <c r="K207" s="395"/>
      <c r="L207" s="395"/>
      <c r="M207" s="307"/>
      <c r="N207" s="307"/>
      <c r="O207" s="395"/>
      <c r="P207" s="395"/>
      <c r="Q207" s="307"/>
      <c r="R207" s="307"/>
      <c r="S207" s="395"/>
      <c r="T207" s="395"/>
      <c r="U207" s="307"/>
      <c r="V207" s="307"/>
      <c r="W207" s="395"/>
      <c r="X207" s="395"/>
      <c r="Y207" s="307"/>
      <c r="Z207" s="307"/>
      <c r="AA207" s="307">
        <f t="shared" si="66"/>
        <v>0</v>
      </c>
      <c r="AB207" s="307">
        <f t="shared" si="67"/>
        <v>0</v>
      </c>
      <c r="AC207" s="307">
        <f t="shared" si="68"/>
        <v>0</v>
      </c>
      <c r="AD207" s="307">
        <f t="shared" si="69"/>
        <v>0</v>
      </c>
      <c r="AE207" s="307">
        <f t="shared" si="70"/>
        <v>0</v>
      </c>
      <c r="AF207" s="307">
        <f t="shared" si="71"/>
        <v>0</v>
      </c>
      <c r="AG207" s="272"/>
      <c r="AH207" s="321"/>
      <c r="AI207" s="321"/>
      <c r="AJ207" s="321"/>
      <c r="AK207" s="321"/>
      <c r="AL207" s="321"/>
      <c r="AM207" s="271">
        <f>AC207+'[5]July-19'!AF203</f>
        <v>627</v>
      </c>
      <c r="AN207" s="271"/>
      <c r="AO207" s="339">
        <f t="shared" si="72"/>
        <v>627</v>
      </c>
      <c r="AP207" s="354"/>
      <c r="AQ207" s="355"/>
      <c r="AR207" s="354"/>
      <c r="AS207" s="354"/>
      <c r="AT207" s="353"/>
      <c r="AU207" s="353"/>
      <c r="AV207" s="353"/>
      <c r="AW207" s="353"/>
      <c r="AX207" s="353"/>
      <c r="AY207" s="353"/>
    </row>
    <row r="208" spans="1:51" s="319" customFormat="1" ht="75.75" customHeight="1">
      <c r="A208" s="389">
        <v>20</v>
      </c>
      <c r="B208" s="389" t="s">
        <v>25</v>
      </c>
      <c r="C208" s="395"/>
      <c r="D208" s="395"/>
      <c r="E208" s="307"/>
      <c r="F208" s="307"/>
      <c r="G208" s="395"/>
      <c r="H208" s="395"/>
      <c r="I208" s="307"/>
      <c r="J208" s="307"/>
      <c r="K208" s="395"/>
      <c r="L208" s="395"/>
      <c r="M208" s="307"/>
      <c r="N208" s="307"/>
      <c r="O208" s="395"/>
      <c r="P208" s="395"/>
      <c r="Q208" s="307"/>
      <c r="R208" s="307"/>
      <c r="S208" s="395"/>
      <c r="T208" s="395"/>
      <c r="U208" s="307"/>
      <c r="V208" s="307"/>
      <c r="W208" s="395"/>
      <c r="X208" s="395"/>
      <c r="Y208" s="307"/>
      <c r="Z208" s="307"/>
      <c r="AA208" s="307">
        <f t="shared" si="66"/>
        <v>0</v>
      </c>
      <c r="AB208" s="307">
        <f t="shared" si="67"/>
        <v>0</v>
      </c>
      <c r="AC208" s="307">
        <f t="shared" si="68"/>
        <v>0</v>
      </c>
      <c r="AD208" s="307">
        <f t="shared" si="69"/>
        <v>0</v>
      </c>
      <c r="AE208" s="307">
        <f t="shared" si="70"/>
        <v>0</v>
      </c>
      <c r="AF208" s="307">
        <f t="shared" si="71"/>
        <v>0</v>
      </c>
      <c r="AG208" s="272"/>
      <c r="AH208" s="321"/>
      <c r="AI208" s="321"/>
      <c r="AJ208" s="321"/>
      <c r="AK208" s="321"/>
      <c r="AL208" s="321"/>
      <c r="AM208" s="271">
        <f>AC208+'[5]July-19'!AF204</f>
        <v>1094</v>
      </c>
      <c r="AN208" s="271"/>
      <c r="AO208" s="339">
        <f t="shared" si="72"/>
        <v>1094</v>
      </c>
      <c r="AP208" s="354"/>
      <c r="AQ208" s="355"/>
      <c r="AR208" s="354"/>
      <c r="AS208" s="354"/>
      <c r="AT208" s="353"/>
      <c r="AU208" s="353"/>
      <c r="AV208" s="353"/>
      <c r="AW208" s="353"/>
      <c r="AX208" s="353"/>
      <c r="AY208" s="353"/>
    </row>
    <row r="209" spans="1:51" s="326" customFormat="1" ht="75.75" customHeight="1">
      <c r="A209" s="580" t="s">
        <v>107</v>
      </c>
      <c r="B209" s="581"/>
      <c r="C209" s="308">
        <f>SUM(C205:C208)</f>
        <v>0</v>
      </c>
      <c r="D209" s="308">
        <f aca="true" t="shared" si="80" ref="D209:Z209">SUM(D205:D208)</f>
        <v>0</v>
      </c>
      <c r="E209" s="308">
        <f t="shared" si="80"/>
        <v>0</v>
      </c>
      <c r="F209" s="308">
        <f t="shared" si="80"/>
        <v>0</v>
      </c>
      <c r="G209" s="308">
        <f t="shared" si="80"/>
        <v>0</v>
      </c>
      <c r="H209" s="308">
        <f t="shared" si="80"/>
        <v>0</v>
      </c>
      <c r="I209" s="308">
        <f t="shared" si="80"/>
        <v>0</v>
      </c>
      <c r="J209" s="308">
        <f t="shared" si="80"/>
        <v>0</v>
      </c>
      <c r="K209" s="308">
        <f t="shared" si="80"/>
        <v>0</v>
      </c>
      <c r="L209" s="308">
        <f t="shared" si="80"/>
        <v>0</v>
      </c>
      <c r="M209" s="308">
        <f t="shared" si="80"/>
        <v>0</v>
      </c>
      <c r="N209" s="308">
        <f t="shared" si="80"/>
        <v>0</v>
      </c>
      <c r="O209" s="308">
        <f t="shared" si="80"/>
        <v>0</v>
      </c>
      <c r="P209" s="308">
        <f t="shared" si="80"/>
        <v>0</v>
      </c>
      <c r="Q209" s="308">
        <f t="shared" si="80"/>
        <v>0</v>
      </c>
      <c r="R209" s="308">
        <f t="shared" si="80"/>
        <v>0</v>
      </c>
      <c r="S209" s="308">
        <f t="shared" si="80"/>
        <v>0</v>
      </c>
      <c r="T209" s="308">
        <f t="shared" si="80"/>
        <v>0</v>
      </c>
      <c r="U209" s="308">
        <f t="shared" si="80"/>
        <v>0</v>
      </c>
      <c r="V209" s="308">
        <f t="shared" si="80"/>
        <v>0</v>
      </c>
      <c r="W209" s="308">
        <f t="shared" si="80"/>
        <v>0</v>
      </c>
      <c r="X209" s="308">
        <f t="shared" si="80"/>
        <v>0</v>
      </c>
      <c r="Y209" s="308">
        <f t="shared" si="80"/>
        <v>0</v>
      </c>
      <c r="Z209" s="308">
        <f t="shared" si="80"/>
        <v>0</v>
      </c>
      <c r="AA209" s="308">
        <f t="shared" si="66"/>
        <v>0</v>
      </c>
      <c r="AB209" s="308">
        <f t="shared" si="67"/>
        <v>0</v>
      </c>
      <c r="AC209" s="308">
        <f t="shared" si="68"/>
        <v>0</v>
      </c>
      <c r="AD209" s="308">
        <f t="shared" si="69"/>
        <v>0</v>
      </c>
      <c r="AE209" s="308">
        <f>F209+J209+N209+R209+V209+Z209</f>
        <v>0</v>
      </c>
      <c r="AF209" s="308">
        <f t="shared" si="71"/>
        <v>0</v>
      </c>
      <c r="AG209" s="320">
        <f>1102</f>
        <v>1102</v>
      </c>
      <c r="AH209" s="198"/>
      <c r="AI209" s="325">
        <f>AG209-AF209</f>
        <v>1102</v>
      </c>
      <c r="AJ209" s="325"/>
      <c r="AK209" s="325"/>
      <c r="AL209" s="325"/>
      <c r="AM209" s="271">
        <f>AC209+'[5]July-19'!AF205</f>
        <v>194</v>
      </c>
      <c r="AN209" s="271"/>
      <c r="AO209" s="330">
        <f t="shared" si="72"/>
        <v>194</v>
      </c>
      <c r="AP209" s="360"/>
      <c r="AQ209" s="359"/>
      <c r="AR209" s="360"/>
      <c r="AS209" s="360"/>
      <c r="AT209" s="357"/>
      <c r="AU209" s="357"/>
      <c r="AV209" s="357"/>
      <c r="AW209" s="357"/>
      <c r="AX209" s="357"/>
      <c r="AY209" s="357"/>
    </row>
    <row r="210" spans="1:51" s="319" customFormat="1" ht="75.75" customHeight="1">
      <c r="A210" s="396">
        <v>21</v>
      </c>
      <c r="B210" s="396" t="s">
        <v>26</v>
      </c>
      <c r="C210" s="397"/>
      <c r="D210" s="397"/>
      <c r="E210" s="307"/>
      <c r="F210" s="307"/>
      <c r="G210" s="398"/>
      <c r="H210" s="398"/>
      <c r="I210" s="307"/>
      <c r="J210" s="307"/>
      <c r="K210" s="398"/>
      <c r="L210" s="398"/>
      <c r="M210" s="307"/>
      <c r="N210" s="307"/>
      <c r="O210" s="397"/>
      <c r="P210" s="397"/>
      <c r="Q210" s="307"/>
      <c r="R210" s="307"/>
      <c r="S210" s="398"/>
      <c r="T210" s="398"/>
      <c r="U210" s="307"/>
      <c r="V210" s="307"/>
      <c r="W210" s="398"/>
      <c r="X210" s="398"/>
      <c r="Y210" s="307"/>
      <c r="Z210" s="307"/>
      <c r="AA210" s="307">
        <f t="shared" si="66"/>
        <v>0</v>
      </c>
      <c r="AB210" s="307">
        <f t="shared" si="67"/>
        <v>0</v>
      </c>
      <c r="AC210" s="307">
        <f t="shared" si="68"/>
        <v>0</v>
      </c>
      <c r="AD210" s="307">
        <f t="shared" si="69"/>
        <v>0</v>
      </c>
      <c r="AE210" s="307">
        <f t="shared" si="70"/>
        <v>0</v>
      </c>
      <c r="AF210" s="307">
        <f t="shared" si="71"/>
        <v>0</v>
      </c>
      <c r="AG210" s="320"/>
      <c r="AH210" s="321"/>
      <c r="AI210" s="321"/>
      <c r="AJ210" s="321"/>
      <c r="AK210" s="321"/>
      <c r="AL210" s="321"/>
      <c r="AM210" s="271">
        <f>AC210+'[5]July-19'!AF206</f>
        <v>304</v>
      </c>
      <c r="AN210" s="271"/>
      <c r="AO210" s="339">
        <f t="shared" si="72"/>
        <v>304</v>
      </c>
      <c r="AP210" s="354"/>
      <c r="AQ210" s="355"/>
      <c r="AR210" s="354"/>
      <c r="AS210" s="354"/>
      <c r="AT210" s="353"/>
      <c r="AU210" s="353"/>
      <c r="AV210" s="353"/>
      <c r="AW210" s="353"/>
      <c r="AX210" s="353"/>
      <c r="AY210" s="353"/>
    </row>
    <row r="211" spans="1:51" s="319" customFormat="1" ht="75.75" customHeight="1">
      <c r="A211" s="389">
        <v>22</v>
      </c>
      <c r="B211" s="389" t="s">
        <v>27</v>
      </c>
      <c r="C211" s="399"/>
      <c r="D211" s="399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99"/>
      <c r="P211" s="399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>
        <f t="shared" si="66"/>
        <v>0</v>
      </c>
      <c r="AB211" s="307">
        <f t="shared" si="67"/>
        <v>0</v>
      </c>
      <c r="AC211" s="307">
        <f t="shared" si="68"/>
        <v>0</v>
      </c>
      <c r="AD211" s="307">
        <f t="shared" si="69"/>
        <v>0</v>
      </c>
      <c r="AE211" s="307">
        <f t="shared" si="70"/>
        <v>0</v>
      </c>
      <c r="AF211" s="307">
        <f t="shared" si="71"/>
        <v>0</v>
      </c>
      <c r="AG211" s="320"/>
      <c r="AH211" s="321"/>
      <c r="AI211" s="321"/>
      <c r="AJ211" s="321"/>
      <c r="AK211" s="321"/>
      <c r="AL211" s="321"/>
      <c r="AM211" s="271">
        <f>AC211+'[5]July-19'!AF207</f>
        <v>220</v>
      </c>
      <c r="AN211" s="271"/>
      <c r="AO211" s="339">
        <f t="shared" si="72"/>
        <v>220</v>
      </c>
      <c r="AP211" s="354"/>
      <c r="AQ211" s="355"/>
      <c r="AR211" s="354"/>
      <c r="AS211" s="354"/>
      <c r="AT211" s="353"/>
      <c r="AU211" s="353"/>
      <c r="AV211" s="353"/>
      <c r="AW211" s="353"/>
      <c r="AX211" s="353"/>
      <c r="AY211" s="353"/>
    </row>
    <row r="212" spans="1:51" s="319" customFormat="1" ht="75.75" customHeight="1">
      <c r="A212" s="389">
        <v>23</v>
      </c>
      <c r="B212" s="389" t="s">
        <v>28</v>
      </c>
      <c r="C212" s="399"/>
      <c r="D212" s="399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99"/>
      <c r="P212" s="399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>
        <f t="shared" si="66"/>
        <v>0</v>
      </c>
      <c r="AB212" s="307">
        <f t="shared" si="67"/>
        <v>0</v>
      </c>
      <c r="AC212" s="307">
        <f t="shared" si="68"/>
        <v>0</v>
      </c>
      <c r="AD212" s="307">
        <f t="shared" si="69"/>
        <v>0</v>
      </c>
      <c r="AE212" s="307">
        <f t="shared" si="70"/>
        <v>0</v>
      </c>
      <c r="AF212" s="307">
        <f t="shared" si="71"/>
        <v>0</v>
      </c>
      <c r="AG212" s="320"/>
      <c r="AH212" s="321"/>
      <c r="AI212" s="321"/>
      <c r="AJ212" s="321"/>
      <c r="AK212" s="321"/>
      <c r="AL212" s="321"/>
      <c r="AM212" s="271">
        <f>AC212+'[5]July-19'!AF208</f>
        <v>231</v>
      </c>
      <c r="AN212" s="271"/>
      <c r="AO212" s="339">
        <f t="shared" si="72"/>
        <v>231</v>
      </c>
      <c r="AP212" s="354"/>
      <c r="AQ212" s="355"/>
      <c r="AR212" s="354"/>
      <c r="AS212" s="354"/>
      <c r="AT212" s="353"/>
      <c r="AU212" s="353"/>
      <c r="AV212" s="353"/>
      <c r="AW212" s="353"/>
      <c r="AX212" s="353"/>
      <c r="AY212" s="353"/>
    </row>
    <row r="213" spans="1:51" s="319" customFormat="1" ht="75.75" customHeight="1">
      <c r="A213" s="389">
        <v>24</v>
      </c>
      <c r="B213" s="389" t="s">
        <v>45</v>
      </c>
      <c r="C213" s="399"/>
      <c r="D213" s="399"/>
      <c r="E213" s="307"/>
      <c r="F213" s="307"/>
      <c r="G213" s="307"/>
      <c r="H213" s="307"/>
      <c r="I213" s="307"/>
      <c r="J213" s="307"/>
      <c r="K213" s="307"/>
      <c r="L213" s="307"/>
      <c r="M213" s="307"/>
      <c r="N213" s="307"/>
      <c r="O213" s="399"/>
      <c r="P213" s="399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>
        <f t="shared" si="66"/>
        <v>0</v>
      </c>
      <c r="AB213" s="307">
        <f t="shared" si="67"/>
        <v>0</v>
      </c>
      <c r="AC213" s="307">
        <f t="shared" si="68"/>
        <v>0</v>
      </c>
      <c r="AD213" s="307">
        <f t="shared" si="69"/>
        <v>0</v>
      </c>
      <c r="AE213" s="307">
        <f t="shared" si="70"/>
        <v>0</v>
      </c>
      <c r="AF213" s="307">
        <f t="shared" si="71"/>
        <v>0</v>
      </c>
      <c r="AG213" s="320"/>
      <c r="AH213" s="321"/>
      <c r="AI213" s="321"/>
      <c r="AJ213" s="321"/>
      <c r="AK213" s="321"/>
      <c r="AL213" s="321"/>
      <c r="AM213" s="271">
        <f>AC213+'[5]July-19'!AF209</f>
        <v>949</v>
      </c>
      <c r="AN213" s="271"/>
      <c r="AO213" s="339">
        <f t="shared" si="72"/>
        <v>949</v>
      </c>
      <c r="AP213" s="354"/>
      <c r="AQ213" s="355"/>
      <c r="AR213" s="354"/>
      <c r="AS213" s="354"/>
      <c r="AT213" s="353"/>
      <c r="AU213" s="353"/>
      <c r="AV213" s="353"/>
      <c r="AW213" s="353"/>
      <c r="AX213" s="353"/>
      <c r="AY213" s="353"/>
    </row>
    <row r="214" spans="1:51" s="271" customFormat="1" ht="75.75" customHeight="1">
      <c r="A214" s="580" t="s">
        <v>29</v>
      </c>
      <c r="B214" s="581"/>
      <c r="C214" s="308">
        <f>SUM(C210:C213)</f>
        <v>0</v>
      </c>
      <c r="D214" s="308">
        <f aca="true" t="shared" si="81" ref="D214:Z214">SUM(D210:D213)</f>
        <v>0</v>
      </c>
      <c r="E214" s="308">
        <f t="shared" si="81"/>
        <v>0</v>
      </c>
      <c r="F214" s="308">
        <f t="shared" si="81"/>
        <v>0</v>
      </c>
      <c r="G214" s="308">
        <f t="shared" si="81"/>
        <v>0</v>
      </c>
      <c r="H214" s="308">
        <f t="shared" si="81"/>
        <v>0</v>
      </c>
      <c r="I214" s="308">
        <f t="shared" si="81"/>
        <v>0</v>
      </c>
      <c r="J214" s="308">
        <f t="shared" si="81"/>
        <v>0</v>
      </c>
      <c r="K214" s="308">
        <f t="shared" si="81"/>
        <v>0</v>
      </c>
      <c r="L214" s="308">
        <f t="shared" si="81"/>
        <v>0</v>
      </c>
      <c r="M214" s="308">
        <f t="shared" si="81"/>
        <v>0</v>
      </c>
      <c r="N214" s="308">
        <f t="shared" si="81"/>
        <v>0</v>
      </c>
      <c r="O214" s="308">
        <f t="shared" si="81"/>
        <v>0</v>
      </c>
      <c r="P214" s="308">
        <f t="shared" si="81"/>
        <v>0</v>
      </c>
      <c r="Q214" s="308">
        <f t="shared" si="81"/>
        <v>0</v>
      </c>
      <c r="R214" s="308">
        <f t="shared" si="81"/>
        <v>0</v>
      </c>
      <c r="S214" s="308">
        <f t="shared" si="81"/>
        <v>0</v>
      </c>
      <c r="T214" s="308">
        <f t="shared" si="81"/>
        <v>0</v>
      </c>
      <c r="U214" s="308">
        <f t="shared" si="81"/>
        <v>0</v>
      </c>
      <c r="V214" s="308">
        <f t="shared" si="81"/>
        <v>0</v>
      </c>
      <c r="W214" s="308">
        <f t="shared" si="81"/>
        <v>0</v>
      </c>
      <c r="X214" s="308">
        <f t="shared" si="81"/>
        <v>0</v>
      </c>
      <c r="Y214" s="308">
        <f t="shared" si="81"/>
        <v>0</v>
      </c>
      <c r="Z214" s="308">
        <f t="shared" si="81"/>
        <v>0</v>
      </c>
      <c r="AA214" s="308">
        <f t="shared" si="66"/>
        <v>0</v>
      </c>
      <c r="AB214" s="308">
        <f t="shared" si="67"/>
        <v>0</v>
      </c>
      <c r="AC214" s="308">
        <f t="shared" si="68"/>
        <v>0</v>
      </c>
      <c r="AD214" s="308">
        <f t="shared" si="69"/>
        <v>0</v>
      </c>
      <c r="AE214" s="308">
        <f t="shared" si="70"/>
        <v>0</v>
      </c>
      <c r="AF214" s="308">
        <f t="shared" si="71"/>
        <v>0</v>
      </c>
      <c r="AG214" s="320">
        <f>2637+454</f>
        <v>3091</v>
      </c>
      <c r="AH214" s="198"/>
      <c r="AI214" s="198"/>
      <c r="AJ214" s="198"/>
      <c r="AK214" s="198"/>
      <c r="AL214" s="198"/>
      <c r="AM214" s="271">
        <f>AC214+'[5]July-19'!AF210</f>
        <v>547</v>
      </c>
      <c r="AO214" s="330">
        <f t="shared" si="72"/>
        <v>547</v>
      </c>
      <c r="AP214" s="360"/>
      <c r="AQ214" s="359"/>
      <c r="AR214" s="360"/>
      <c r="AS214" s="360"/>
      <c r="AT214" s="345"/>
      <c r="AU214" s="345"/>
      <c r="AV214" s="345"/>
      <c r="AW214" s="345"/>
      <c r="AX214" s="345"/>
      <c r="AY214" s="345"/>
    </row>
    <row r="215" spans="1:51" s="271" customFormat="1" ht="75.75" customHeight="1">
      <c r="A215" s="580" t="s">
        <v>30</v>
      </c>
      <c r="B215" s="581"/>
      <c r="C215" s="308">
        <f>SUM(C214,C209,C204)</f>
        <v>0</v>
      </c>
      <c r="D215" s="308">
        <f aca="true" t="shared" si="82" ref="D215:Z215">SUM(D214,D209,D204)</f>
        <v>0</v>
      </c>
      <c r="E215" s="308">
        <f t="shared" si="82"/>
        <v>0</v>
      </c>
      <c r="F215" s="308">
        <f t="shared" si="82"/>
        <v>0</v>
      </c>
      <c r="G215" s="308">
        <f t="shared" si="82"/>
        <v>0</v>
      </c>
      <c r="H215" s="308">
        <f t="shared" si="82"/>
        <v>0</v>
      </c>
      <c r="I215" s="308">
        <f t="shared" si="82"/>
        <v>0</v>
      </c>
      <c r="J215" s="308">
        <f t="shared" si="82"/>
        <v>0</v>
      </c>
      <c r="K215" s="308">
        <f t="shared" si="82"/>
        <v>0</v>
      </c>
      <c r="L215" s="308">
        <f t="shared" si="82"/>
        <v>0</v>
      </c>
      <c r="M215" s="308">
        <f t="shared" si="82"/>
        <v>0</v>
      </c>
      <c r="N215" s="308">
        <f>SUM(N214,N209,N204)</f>
        <v>0</v>
      </c>
      <c r="O215" s="308">
        <f t="shared" si="82"/>
        <v>0</v>
      </c>
      <c r="P215" s="308">
        <f t="shared" si="82"/>
        <v>0</v>
      </c>
      <c r="Q215" s="308">
        <f t="shared" si="82"/>
        <v>0</v>
      </c>
      <c r="R215" s="308">
        <f t="shared" si="82"/>
        <v>0</v>
      </c>
      <c r="S215" s="308">
        <f t="shared" si="82"/>
        <v>0</v>
      </c>
      <c r="T215" s="308">
        <f t="shared" si="82"/>
        <v>0</v>
      </c>
      <c r="U215" s="308">
        <f t="shared" si="82"/>
        <v>0</v>
      </c>
      <c r="V215" s="308">
        <f t="shared" si="82"/>
        <v>0</v>
      </c>
      <c r="W215" s="308">
        <f t="shared" si="82"/>
        <v>0</v>
      </c>
      <c r="X215" s="308">
        <f t="shared" si="82"/>
        <v>0</v>
      </c>
      <c r="Y215" s="308">
        <f t="shared" si="82"/>
        <v>0</v>
      </c>
      <c r="Z215" s="308">
        <f t="shared" si="82"/>
        <v>0</v>
      </c>
      <c r="AA215" s="308">
        <f t="shared" si="66"/>
        <v>0</v>
      </c>
      <c r="AB215" s="308">
        <f t="shared" si="67"/>
        <v>0</v>
      </c>
      <c r="AC215" s="308">
        <f t="shared" si="68"/>
        <v>0</v>
      </c>
      <c r="AD215" s="308">
        <f t="shared" si="69"/>
        <v>0</v>
      </c>
      <c r="AE215" s="308">
        <f>F215+J215+N215+R215+V215+Z215</f>
        <v>0</v>
      </c>
      <c r="AF215" s="308">
        <f t="shared" si="71"/>
        <v>0</v>
      </c>
      <c r="AG215" s="320"/>
      <c r="AH215" s="198"/>
      <c r="AI215" s="198"/>
      <c r="AJ215" s="198"/>
      <c r="AK215" s="198"/>
      <c r="AL215" s="198"/>
      <c r="AM215" s="271">
        <f>AC215+'[5]July-19'!AF211</f>
        <v>497</v>
      </c>
      <c r="AO215" s="330">
        <f t="shared" si="72"/>
        <v>497</v>
      </c>
      <c r="AP215" s="360"/>
      <c r="AQ215" s="359"/>
      <c r="AR215" s="360"/>
      <c r="AS215" s="360"/>
      <c r="AT215" s="345"/>
      <c r="AU215" s="345"/>
      <c r="AV215" s="345"/>
      <c r="AW215" s="345"/>
      <c r="AX215" s="345"/>
      <c r="AY215" s="345"/>
    </row>
    <row r="216" spans="1:51" s="319" customFormat="1" ht="75.75" customHeight="1">
      <c r="A216" s="389">
        <v>25</v>
      </c>
      <c r="B216" s="389" t="s">
        <v>31</v>
      </c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>
        <f t="shared" si="66"/>
        <v>0</v>
      </c>
      <c r="AB216" s="307">
        <f t="shared" si="67"/>
        <v>0</v>
      </c>
      <c r="AC216" s="307">
        <f t="shared" si="68"/>
        <v>0</v>
      </c>
      <c r="AD216" s="307">
        <f t="shared" si="69"/>
        <v>0</v>
      </c>
      <c r="AE216" s="307">
        <f t="shared" si="70"/>
        <v>0</v>
      </c>
      <c r="AF216" s="307">
        <f t="shared" si="71"/>
        <v>0</v>
      </c>
      <c r="AG216" s="320"/>
      <c r="AH216" s="321"/>
      <c r="AI216" s="321"/>
      <c r="AJ216" s="321"/>
      <c r="AK216" s="321"/>
      <c r="AL216" s="321"/>
      <c r="AM216" s="271">
        <f>AC216+'[5]July-19'!AF212</f>
        <v>933</v>
      </c>
      <c r="AN216" s="271"/>
      <c r="AO216" s="339">
        <f t="shared" si="72"/>
        <v>933</v>
      </c>
      <c r="AP216" s="354"/>
      <c r="AQ216" s="355"/>
      <c r="AR216" s="354"/>
      <c r="AS216" s="354"/>
      <c r="AT216" s="353"/>
      <c r="AU216" s="353"/>
      <c r="AV216" s="353"/>
      <c r="AW216" s="353"/>
      <c r="AX216" s="353"/>
      <c r="AY216" s="353"/>
    </row>
    <row r="217" spans="1:51" s="319" customFormat="1" ht="75.75" customHeight="1">
      <c r="A217" s="389">
        <v>26</v>
      </c>
      <c r="B217" s="389" t="s">
        <v>174</v>
      </c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>
        <f t="shared" si="66"/>
        <v>0</v>
      </c>
      <c r="AB217" s="307">
        <f t="shared" si="67"/>
        <v>0</v>
      </c>
      <c r="AC217" s="307">
        <f t="shared" si="68"/>
        <v>0</v>
      </c>
      <c r="AD217" s="307">
        <f t="shared" si="69"/>
        <v>0</v>
      </c>
      <c r="AE217" s="307">
        <f t="shared" si="70"/>
        <v>0</v>
      </c>
      <c r="AF217" s="307">
        <f t="shared" si="71"/>
        <v>0</v>
      </c>
      <c r="AG217" s="320"/>
      <c r="AH217" s="321"/>
      <c r="AI217" s="321"/>
      <c r="AJ217" s="321"/>
      <c r="AK217" s="321"/>
      <c r="AL217" s="321"/>
      <c r="AM217" s="271">
        <f>AC217+'[5]July-19'!AF213</f>
        <v>660</v>
      </c>
      <c r="AN217" s="271"/>
      <c r="AO217" s="339">
        <f t="shared" si="72"/>
        <v>660</v>
      </c>
      <c r="AP217" s="354"/>
      <c r="AQ217" s="355"/>
      <c r="AR217" s="354"/>
      <c r="AS217" s="354"/>
      <c r="AT217" s="353"/>
      <c r="AU217" s="353"/>
      <c r="AV217" s="353"/>
      <c r="AW217" s="353"/>
      <c r="AX217" s="353"/>
      <c r="AY217" s="353"/>
    </row>
    <row r="218" spans="1:51" s="319" customFormat="1" ht="75.75" customHeight="1">
      <c r="A218" s="389">
        <v>27</v>
      </c>
      <c r="B218" s="389" t="s">
        <v>32</v>
      </c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>
        <f t="shared" si="66"/>
        <v>0</v>
      </c>
      <c r="AB218" s="307">
        <f t="shared" si="67"/>
        <v>0</v>
      </c>
      <c r="AC218" s="307">
        <f t="shared" si="68"/>
        <v>0</v>
      </c>
      <c r="AD218" s="307">
        <f t="shared" si="69"/>
        <v>0</v>
      </c>
      <c r="AE218" s="307">
        <f t="shared" si="70"/>
        <v>0</v>
      </c>
      <c r="AF218" s="307">
        <f t="shared" si="71"/>
        <v>0</v>
      </c>
      <c r="AG218" s="320"/>
      <c r="AH218" s="321"/>
      <c r="AI218" s="321"/>
      <c r="AJ218" s="321"/>
      <c r="AK218" s="321"/>
      <c r="AL218" s="321"/>
      <c r="AM218" s="271">
        <f>AC218+'[5]July-19'!AF214</f>
        <v>2637</v>
      </c>
      <c r="AN218" s="271"/>
      <c r="AO218" s="339">
        <f t="shared" si="72"/>
        <v>2637</v>
      </c>
      <c r="AP218" s="354"/>
      <c r="AQ218" s="355"/>
      <c r="AR218" s="354"/>
      <c r="AS218" s="354"/>
      <c r="AT218" s="353"/>
      <c r="AU218" s="353"/>
      <c r="AV218" s="353"/>
      <c r="AW218" s="353"/>
      <c r="AX218" s="353"/>
      <c r="AY218" s="353"/>
    </row>
    <row r="219" spans="1:51" s="319" customFormat="1" ht="75.75" customHeight="1">
      <c r="A219" s="389">
        <v>28</v>
      </c>
      <c r="B219" s="389" t="s">
        <v>33</v>
      </c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>
        <f t="shared" si="66"/>
        <v>0</v>
      </c>
      <c r="AB219" s="307">
        <f t="shared" si="67"/>
        <v>0</v>
      </c>
      <c r="AC219" s="307">
        <f t="shared" si="68"/>
        <v>0</v>
      </c>
      <c r="AD219" s="307">
        <f t="shared" si="69"/>
        <v>0</v>
      </c>
      <c r="AE219" s="307">
        <f t="shared" si="70"/>
        <v>0</v>
      </c>
      <c r="AF219" s="307">
        <f t="shared" si="71"/>
        <v>0</v>
      </c>
      <c r="AG219" s="320"/>
      <c r="AH219" s="321"/>
      <c r="AI219" s="321"/>
      <c r="AJ219" s="321"/>
      <c r="AK219" s="321"/>
      <c r="AL219" s="321"/>
      <c r="AM219" s="271">
        <f>AC219+'[5]July-19'!AF215</f>
        <v>4680</v>
      </c>
      <c r="AN219" s="271"/>
      <c r="AO219" s="339">
        <f t="shared" si="72"/>
        <v>4680</v>
      </c>
      <c r="AP219" s="354"/>
      <c r="AQ219" s="355"/>
      <c r="AR219" s="354"/>
      <c r="AS219" s="354"/>
      <c r="AT219" s="353"/>
      <c r="AU219" s="353"/>
      <c r="AV219" s="353"/>
      <c r="AW219" s="353"/>
      <c r="AX219" s="353"/>
      <c r="AY219" s="353"/>
    </row>
    <row r="220" spans="1:51" s="271" customFormat="1" ht="75.75" customHeight="1">
      <c r="A220" s="580" t="s">
        <v>34</v>
      </c>
      <c r="B220" s="581"/>
      <c r="C220" s="308">
        <f>SUM(C216:C219)</f>
        <v>0</v>
      </c>
      <c r="D220" s="308">
        <f aca="true" t="shared" si="83" ref="D220:Z220">SUM(D216:D219)</f>
        <v>0</v>
      </c>
      <c r="E220" s="308">
        <f t="shared" si="83"/>
        <v>0</v>
      </c>
      <c r="F220" s="308">
        <f t="shared" si="83"/>
        <v>0</v>
      </c>
      <c r="G220" s="308">
        <f t="shared" si="83"/>
        <v>0</v>
      </c>
      <c r="H220" s="308">
        <f t="shared" si="83"/>
        <v>0</v>
      </c>
      <c r="I220" s="308">
        <f t="shared" si="83"/>
        <v>0</v>
      </c>
      <c r="J220" s="308">
        <f t="shared" si="83"/>
        <v>0</v>
      </c>
      <c r="K220" s="308">
        <f t="shared" si="83"/>
        <v>0</v>
      </c>
      <c r="L220" s="308">
        <f t="shared" si="83"/>
        <v>0</v>
      </c>
      <c r="M220" s="308">
        <f t="shared" si="83"/>
        <v>0</v>
      </c>
      <c r="N220" s="308">
        <f t="shared" si="83"/>
        <v>0</v>
      </c>
      <c r="O220" s="308">
        <f t="shared" si="83"/>
        <v>0</v>
      </c>
      <c r="P220" s="308">
        <f t="shared" si="83"/>
        <v>0</v>
      </c>
      <c r="Q220" s="308">
        <f t="shared" si="83"/>
        <v>0</v>
      </c>
      <c r="R220" s="308">
        <f t="shared" si="83"/>
        <v>0</v>
      </c>
      <c r="S220" s="308">
        <f t="shared" si="83"/>
        <v>0</v>
      </c>
      <c r="T220" s="308">
        <f t="shared" si="83"/>
        <v>0</v>
      </c>
      <c r="U220" s="308">
        <f t="shared" si="83"/>
        <v>0</v>
      </c>
      <c r="V220" s="308">
        <f t="shared" si="83"/>
        <v>0</v>
      </c>
      <c r="W220" s="308">
        <f t="shared" si="83"/>
        <v>0</v>
      </c>
      <c r="X220" s="308">
        <f t="shared" si="83"/>
        <v>0</v>
      </c>
      <c r="Y220" s="308">
        <f t="shared" si="83"/>
        <v>0</v>
      </c>
      <c r="Z220" s="308">
        <f t="shared" si="83"/>
        <v>0</v>
      </c>
      <c r="AA220" s="308">
        <f t="shared" si="66"/>
        <v>0</v>
      </c>
      <c r="AB220" s="308">
        <f t="shared" si="67"/>
        <v>0</v>
      </c>
      <c r="AC220" s="308">
        <f t="shared" si="68"/>
        <v>0</v>
      </c>
      <c r="AD220" s="308">
        <f t="shared" si="69"/>
        <v>0</v>
      </c>
      <c r="AE220" s="308">
        <f t="shared" si="70"/>
        <v>0</v>
      </c>
      <c r="AF220" s="308">
        <f t="shared" si="71"/>
        <v>0</v>
      </c>
      <c r="AG220" s="320">
        <v>3905</v>
      </c>
      <c r="AH220" s="198"/>
      <c r="AI220" s="287"/>
      <c r="AJ220" s="198"/>
      <c r="AK220" s="198"/>
      <c r="AL220" s="198"/>
      <c r="AM220" s="271">
        <f>AC220+'[5]July-19'!AF216</f>
        <v>957</v>
      </c>
      <c r="AO220" s="330">
        <f t="shared" si="72"/>
        <v>957</v>
      </c>
      <c r="AP220" s="360"/>
      <c r="AQ220" s="359"/>
      <c r="AR220" s="360"/>
      <c r="AS220" s="360"/>
      <c r="AT220" s="345"/>
      <c r="AU220" s="345"/>
      <c r="AV220" s="345"/>
      <c r="AW220" s="345"/>
      <c r="AX220" s="345"/>
      <c r="AY220" s="345"/>
    </row>
    <row r="221" spans="1:51" s="319" customFormat="1" ht="75.75" customHeight="1">
      <c r="A221" s="389">
        <v>29</v>
      </c>
      <c r="B221" s="389" t="s">
        <v>35</v>
      </c>
      <c r="C221" s="270"/>
      <c r="D221" s="270"/>
      <c r="E221" s="307"/>
      <c r="F221" s="307"/>
      <c r="G221" s="270"/>
      <c r="H221" s="270"/>
      <c r="I221" s="307"/>
      <c r="J221" s="307"/>
      <c r="K221" s="270"/>
      <c r="L221" s="270"/>
      <c r="M221" s="307"/>
      <c r="N221" s="307"/>
      <c r="O221" s="270"/>
      <c r="P221" s="270"/>
      <c r="Q221" s="307"/>
      <c r="R221" s="307"/>
      <c r="S221" s="270"/>
      <c r="T221" s="270"/>
      <c r="U221" s="307"/>
      <c r="V221" s="307"/>
      <c r="W221" s="270"/>
      <c r="X221" s="270"/>
      <c r="Y221" s="307"/>
      <c r="Z221" s="307"/>
      <c r="AA221" s="307">
        <f t="shared" si="66"/>
        <v>0</v>
      </c>
      <c r="AB221" s="307">
        <f t="shared" si="67"/>
        <v>0</v>
      </c>
      <c r="AC221" s="307">
        <f t="shared" si="68"/>
        <v>0</v>
      </c>
      <c r="AD221" s="307">
        <f t="shared" si="69"/>
        <v>0</v>
      </c>
      <c r="AE221" s="307">
        <f t="shared" si="70"/>
        <v>0</v>
      </c>
      <c r="AF221" s="307">
        <f t="shared" si="71"/>
        <v>0</v>
      </c>
      <c r="AG221" s="320"/>
      <c r="AH221" s="321"/>
      <c r="AI221" s="321"/>
      <c r="AJ221" s="321"/>
      <c r="AK221" s="321"/>
      <c r="AL221" s="321"/>
      <c r="AM221" s="271">
        <f>AC221+'[5]July-19'!AF217</f>
        <v>316</v>
      </c>
      <c r="AN221" s="271"/>
      <c r="AO221" s="339">
        <f t="shared" si="72"/>
        <v>316</v>
      </c>
      <c r="AP221" s="354"/>
      <c r="AQ221" s="355"/>
      <c r="AR221" s="354"/>
      <c r="AS221" s="354"/>
      <c r="AT221" s="353"/>
      <c r="AU221" s="353"/>
      <c r="AV221" s="353"/>
      <c r="AW221" s="353"/>
      <c r="AX221" s="353"/>
      <c r="AY221" s="353"/>
    </row>
    <row r="222" spans="1:51" s="319" customFormat="1" ht="75.75" customHeight="1">
      <c r="A222" s="389">
        <v>30</v>
      </c>
      <c r="B222" s="389" t="s">
        <v>36</v>
      </c>
      <c r="C222" s="270"/>
      <c r="D222" s="270"/>
      <c r="E222" s="307"/>
      <c r="F222" s="307"/>
      <c r="G222" s="270"/>
      <c r="H222" s="270"/>
      <c r="I222" s="307"/>
      <c r="J222" s="307"/>
      <c r="K222" s="270"/>
      <c r="L222" s="270"/>
      <c r="M222" s="307"/>
      <c r="N222" s="307"/>
      <c r="O222" s="270"/>
      <c r="P222" s="270"/>
      <c r="Q222" s="307"/>
      <c r="R222" s="307"/>
      <c r="S222" s="270"/>
      <c r="T222" s="270"/>
      <c r="U222" s="307"/>
      <c r="V222" s="307"/>
      <c r="W222" s="270"/>
      <c r="X222" s="270"/>
      <c r="Y222" s="307"/>
      <c r="Z222" s="307"/>
      <c r="AA222" s="307">
        <f t="shared" si="66"/>
        <v>0</v>
      </c>
      <c r="AB222" s="307">
        <f t="shared" si="67"/>
        <v>0</v>
      </c>
      <c r="AC222" s="307">
        <f t="shared" si="68"/>
        <v>0</v>
      </c>
      <c r="AD222" s="307">
        <f t="shared" si="69"/>
        <v>0</v>
      </c>
      <c r="AE222" s="307">
        <f t="shared" si="70"/>
        <v>0</v>
      </c>
      <c r="AF222" s="307">
        <f t="shared" si="71"/>
        <v>0</v>
      </c>
      <c r="AG222" s="320"/>
      <c r="AH222" s="321"/>
      <c r="AI222" s="321"/>
      <c r="AJ222" s="321"/>
      <c r="AK222" s="321"/>
      <c r="AL222" s="327"/>
      <c r="AM222" s="271">
        <f>AC222+'[5]July-19'!AF218</f>
        <v>1020</v>
      </c>
      <c r="AN222" s="271"/>
      <c r="AO222" s="339">
        <f t="shared" si="72"/>
        <v>1020</v>
      </c>
      <c r="AP222" s="354"/>
      <c r="AQ222" s="355"/>
      <c r="AR222" s="354"/>
      <c r="AS222" s="354"/>
      <c r="AT222" s="353"/>
      <c r="AU222" s="353"/>
      <c r="AV222" s="353"/>
      <c r="AW222" s="353"/>
      <c r="AX222" s="353"/>
      <c r="AY222" s="353"/>
    </row>
    <row r="223" spans="1:51" s="319" customFormat="1" ht="75.75" customHeight="1">
      <c r="A223" s="389">
        <v>31</v>
      </c>
      <c r="B223" s="389" t="s">
        <v>37</v>
      </c>
      <c r="C223" s="270"/>
      <c r="D223" s="270"/>
      <c r="E223" s="307"/>
      <c r="F223" s="307"/>
      <c r="G223" s="270"/>
      <c r="H223" s="270"/>
      <c r="I223" s="307"/>
      <c r="J223" s="307"/>
      <c r="K223" s="270"/>
      <c r="L223" s="270"/>
      <c r="M223" s="307"/>
      <c r="N223" s="307"/>
      <c r="O223" s="270"/>
      <c r="P223" s="270"/>
      <c r="Q223" s="307"/>
      <c r="R223" s="307"/>
      <c r="S223" s="270"/>
      <c r="T223" s="270"/>
      <c r="U223" s="307"/>
      <c r="V223" s="307"/>
      <c r="W223" s="270"/>
      <c r="X223" s="270"/>
      <c r="Y223" s="307"/>
      <c r="Z223" s="307"/>
      <c r="AA223" s="307">
        <f t="shared" si="66"/>
        <v>0</v>
      </c>
      <c r="AB223" s="307">
        <f t="shared" si="67"/>
        <v>0</v>
      </c>
      <c r="AC223" s="307">
        <f t="shared" si="68"/>
        <v>0</v>
      </c>
      <c r="AD223" s="307">
        <f t="shared" si="69"/>
        <v>0</v>
      </c>
      <c r="AE223" s="307">
        <f t="shared" si="70"/>
        <v>0</v>
      </c>
      <c r="AF223" s="307">
        <f t="shared" si="71"/>
        <v>0</v>
      </c>
      <c r="AG223" s="320"/>
      <c r="AH223" s="321"/>
      <c r="AI223" s="321"/>
      <c r="AJ223" s="321"/>
      <c r="AK223" s="321"/>
      <c r="AL223" s="327"/>
      <c r="AM223" s="271">
        <f>AC223+'[5]July-19'!AF219</f>
        <v>1157</v>
      </c>
      <c r="AN223" s="271"/>
      <c r="AO223" s="339">
        <f t="shared" si="72"/>
        <v>1157</v>
      </c>
      <c r="AP223" s="353"/>
      <c r="AQ223" s="347"/>
      <c r="AR223" s="353"/>
      <c r="AS223" s="353"/>
      <c r="AT223" s="353"/>
      <c r="AU223" s="353"/>
      <c r="AV223" s="353"/>
      <c r="AW223" s="353"/>
      <c r="AX223" s="353"/>
      <c r="AY223" s="353"/>
    </row>
    <row r="224" spans="1:51" s="319" customFormat="1" ht="75.75" customHeight="1">
      <c r="A224" s="389">
        <v>32</v>
      </c>
      <c r="B224" s="389" t="s">
        <v>38</v>
      </c>
      <c r="C224" s="270"/>
      <c r="D224" s="270"/>
      <c r="E224" s="307"/>
      <c r="F224" s="307"/>
      <c r="G224" s="270"/>
      <c r="H224" s="270"/>
      <c r="I224" s="307"/>
      <c r="J224" s="307"/>
      <c r="K224" s="270"/>
      <c r="L224" s="270"/>
      <c r="M224" s="307"/>
      <c r="N224" s="307"/>
      <c r="O224" s="270"/>
      <c r="P224" s="270"/>
      <c r="Q224" s="307"/>
      <c r="R224" s="307"/>
      <c r="S224" s="270"/>
      <c r="T224" s="270"/>
      <c r="U224" s="307"/>
      <c r="V224" s="307"/>
      <c r="W224" s="270"/>
      <c r="X224" s="270"/>
      <c r="Y224" s="307"/>
      <c r="Z224" s="307"/>
      <c r="AA224" s="307">
        <f t="shared" si="66"/>
        <v>0</v>
      </c>
      <c r="AB224" s="307">
        <f t="shared" si="67"/>
        <v>0</v>
      </c>
      <c r="AC224" s="307">
        <f t="shared" si="68"/>
        <v>0</v>
      </c>
      <c r="AD224" s="307">
        <f t="shared" si="69"/>
        <v>0</v>
      </c>
      <c r="AE224" s="307">
        <f t="shared" si="70"/>
        <v>0</v>
      </c>
      <c r="AF224" s="307">
        <f t="shared" si="71"/>
        <v>0</v>
      </c>
      <c r="AG224" s="320"/>
      <c r="AH224" s="321"/>
      <c r="AI224" s="321"/>
      <c r="AJ224" s="321"/>
      <c r="AK224" s="321"/>
      <c r="AL224" s="327"/>
      <c r="AM224" s="271">
        <f>AC224+'[5]July-19'!AF220</f>
        <v>3450</v>
      </c>
      <c r="AN224" s="271"/>
      <c r="AO224" s="339">
        <f t="shared" si="72"/>
        <v>3450</v>
      </c>
      <c r="AP224" s="353"/>
      <c r="AQ224" s="347"/>
      <c r="AR224" s="353"/>
      <c r="AS224" s="353"/>
      <c r="AT224" s="353"/>
      <c r="AU224" s="353"/>
      <c r="AV224" s="353"/>
      <c r="AW224" s="353"/>
      <c r="AX224" s="353"/>
      <c r="AY224" s="353"/>
    </row>
    <row r="225" spans="1:51" s="271" customFormat="1" ht="75.75" customHeight="1">
      <c r="A225" s="580" t="s">
        <v>39</v>
      </c>
      <c r="B225" s="581"/>
      <c r="C225" s="308">
        <f>SUM(C221:C224)</f>
        <v>0</v>
      </c>
      <c r="D225" s="308">
        <f aca="true" t="shared" si="84" ref="D225:Z225">SUM(D221:D224)</f>
        <v>0</v>
      </c>
      <c r="E225" s="308">
        <f t="shared" si="84"/>
        <v>0</v>
      </c>
      <c r="F225" s="308">
        <f t="shared" si="84"/>
        <v>0</v>
      </c>
      <c r="G225" s="308">
        <f t="shared" si="84"/>
        <v>0</v>
      </c>
      <c r="H225" s="308">
        <f t="shared" si="84"/>
        <v>0</v>
      </c>
      <c r="I225" s="308">
        <f t="shared" si="84"/>
        <v>0</v>
      </c>
      <c r="J225" s="308">
        <f t="shared" si="84"/>
        <v>0</v>
      </c>
      <c r="K225" s="308">
        <f t="shared" si="84"/>
        <v>0</v>
      </c>
      <c r="L225" s="308">
        <f t="shared" si="84"/>
        <v>0</v>
      </c>
      <c r="M225" s="308">
        <f t="shared" si="84"/>
        <v>0</v>
      </c>
      <c r="N225" s="308">
        <f t="shared" si="84"/>
        <v>0</v>
      </c>
      <c r="O225" s="308">
        <f t="shared" si="84"/>
        <v>0</v>
      </c>
      <c r="P225" s="308">
        <f t="shared" si="84"/>
        <v>0</v>
      </c>
      <c r="Q225" s="308">
        <f t="shared" si="84"/>
        <v>0</v>
      </c>
      <c r="R225" s="308">
        <f t="shared" si="84"/>
        <v>0</v>
      </c>
      <c r="S225" s="308">
        <f t="shared" si="84"/>
        <v>0</v>
      </c>
      <c r="T225" s="308">
        <f t="shared" si="84"/>
        <v>0</v>
      </c>
      <c r="U225" s="308">
        <f t="shared" si="84"/>
        <v>0</v>
      </c>
      <c r="V225" s="308">
        <f t="shared" si="84"/>
        <v>0</v>
      </c>
      <c r="W225" s="308">
        <f t="shared" si="84"/>
        <v>0</v>
      </c>
      <c r="X225" s="308">
        <f t="shared" si="84"/>
        <v>0</v>
      </c>
      <c r="Y225" s="308">
        <f t="shared" si="84"/>
        <v>0</v>
      </c>
      <c r="Z225" s="308">
        <f t="shared" si="84"/>
        <v>0</v>
      </c>
      <c r="AA225" s="308">
        <f t="shared" si="66"/>
        <v>0</v>
      </c>
      <c r="AB225" s="308">
        <f t="shared" si="67"/>
        <v>0</v>
      </c>
      <c r="AC225" s="308">
        <f t="shared" si="68"/>
        <v>0</v>
      </c>
      <c r="AD225" s="308">
        <f t="shared" si="69"/>
        <v>0</v>
      </c>
      <c r="AE225" s="308">
        <f t="shared" si="70"/>
        <v>0</v>
      </c>
      <c r="AF225" s="308">
        <f t="shared" si="71"/>
        <v>0</v>
      </c>
      <c r="AG225" s="320">
        <v>3332</v>
      </c>
      <c r="AH225" s="198"/>
      <c r="AI225" s="198"/>
      <c r="AJ225" s="198"/>
      <c r="AK225" s="198"/>
      <c r="AL225" s="328"/>
      <c r="AM225" s="271">
        <f>AC225+'[5]July-19'!AF221</f>
        <v>598</v>
      </c>
      <c r="AO225" s="330">
        <f t="shared" si="72"/>
        <v>598</v>
      </c>
      <c r="AP225" s="345"/>
      <c r="AQ225" s="343"/>
      <c r="AR225" s="345"/>
      <c r="AS225" s="345"/>
      <c r="AT225" s="345"/>
      <c r="AU225" s="345"/>
      <c r="AV225" s="345"/>
      <c r="AW225" s="345"/>
      <c r="AX225" s="345"/>
      <c r="AY225" s="345"/>
    </row>
    <row r="226" spans="1:51" s="271" customFormat="1" ht="75.75" customHeight="1">
      <c r="A226" s="580" t="s">
        <v>105</v>
      </c>
      <c r="B226" s="581"/>
      <c r="C226" s="308">
        <f>SUM(C225,C220)</f>
        <v>0</v>
      </c>
      <c r="D226" s="308">
        <f aca="true" t="shared" si="85" ref="D226:Z226">SUM(D225,D220)</f>
        <v>0</v>
      </c>
      <c r="E226" s="308">
        <f t="shared" si="85"/>
        <v>0</v>
      </c>
      <c r="F226" s="308">
        <f t="shared" si="85"/>
        <v>0</v>
      </c>
      <c r="G226" s="308">
        <f t="shared" si="85"/>
        <v>0</v>
      </c>
      <c r="H226" s="308">
        <f t="shared" si="85"/>
        <v>0</v>
      </c>
      <c r="I226" s="308">
        <f t="shared" si="85"/>
        <v>0</v>
      </c>
      <c r="J226" s="308">
        <f t="shared" si="85"/>
        <v>0</v>
      </c>
      <c r="K226" s="308">
        <f t="shared" si="85"/>
        <v>0</v>
      </c>
      <c r="L226" s="308">
        <f t="shared" si="85"/>
        <v>0</v>
      </c>
      <c r="M226" s="308">
        <f t="shared" si="85"/>
        <v>0</v>
      </c>
      <c r="N226" s="308">
        <f t="shared" si="85"/>
        <v>0</v>
      </c>
      <c r="O226" s="308">
        <f t="shared" si="85"/>
        <v>0</v>
      </c>
      <c r="P226" s="308">
        <f t="shared" si="85"/>
        <v>0</v>
      </c>
      <c r="Q226" s="308">
        <f t="shared" si="85"/>
        <v>0</v>
      </c>
      <c r="R226" s="308">
        <f t="shared" si="85"/>
        <v>0</v>
      </c>
      <c r="S226" s="308">
        <f t="shared" si="85"/>
        <v>0</v>
      </c>
      <c r="T226" s="308">
        <f t="shared" si="85"/>
        <v>0</v>
      </c>
      <c r="U226" s="308">
        <f t="shared" si="85"/>
        <v>0</v>
      </c>
      <c r="V226" s="308">
        <f t="shared" si="85"/>
        <v>0</v>
      </c>
      <c r="W226" s="308">
        <f t="shared" si="85"/>
        <v>0</v>
      </c>
      <c r="X226" s="308">
        <f t="shared" si="85"/>
        <v>0</v>
      </c>
      <c r="Y226" s="308">
        <f t="shared" si="85"/>
        <v>0</v>
      </c>
      <c r="Z226" s="308">
        <f t="shared" si="85"/>
        <v>0</v>
      </c>
      <c r="AA226" s="308">
        <f t="shared" si="66"/>
        <v>0</v>
      </c>
      <c r="AB226" s="308">
        <f t="shared" si="67"/>
        <v>0</v>
      </c>
      <c r="AC226" s="308">
        <f t="shared" si="68"/>
        <v>0</v>
      </c>
      <c r="AD226" s="308">
        <f t="shared" si="69"/>
        <v>0</v>
      </c>
      <c r="AE226" s="308">
        <f t="shared" si="70"/>
        <v>0</v>
      </c>
      <c r="AF226" s="308">
        <f t="shared" si="71"/>
        <v>0</v>
      </c>
      <c r="AG226" s="320"/>
      <c r="AH226" s="198"/>
      <c r="AI226" s="198"/>
      <c r="AJ226" s="198"/>
      <c r="AK226" s="198"/>
      <c r="AL226" s="328"/>
      <c r="AM226" s="271">
        <f>AC226+'[5]July-19'!AF222</f>
        <v>706</v>
      </c>
      <c r="AO226" s="330">
        <f t="shared" si="72"/>
        <v>706</v>
      </c>
      <c r="AP226" s="345"/>
      <c r="AQ226" s="343"/>
      <c r="AR226" s="345"/>
      <c r="AS226" s="345"/>
      <c r="AT226" s="345"/>
      <c r="AU226" s="345"/>
      <c r="AV226" s="345"/>
      <c r="AW226" s="345"/>
      <c r="AX226" s="345"/>
      <c r="AY226" s="345"/>
    </row>
    <row r="227" spans="1:51" s="271" customFormat="1" ht="75.75" customHeight="1">
      <c r="A227" s="570" t="s">
        <v>40</v>
      </c>
      <c r="B227" s="570"/>
      <c r="C227" s="308">
        <f>SUM(C226,C215,C201,C190)</f>
        <v>0</v>
      </c>
      <c r="D227" s="308">
        <f aca="true" t="shared" si="86" ref="D227:Z227">SUM(D226,D215,D201,D190)</f>
        <v>0</v>
      </c>
      <c r="E227" s="308">
        <f t="shared" si="86"/>
        <v>0</v>
      </c>
      <c r="F227" s="308">
        <f t="shared" si="86"/>
        <v>0</v>
      </c>
      <c r="G227" s="308">
        <f t="shared" si="86"/>
        <v>0</v>
      </c>
      <c r="H227" s="308">
        <f t="shared" si="86"/>
        <v>0</v>
      </c>
      <c r="I227" s="308">
        <f t="shared" si="86"/>
        <v>0</v>
      </c>
      <c r="J227" s="308">
        <f t="shared" si="86"/>
        <v>0</v>
      </c>
      <c r="K227" s="308">
        <f t="shared" si="86"/>
        <v>0</v>
      </c>
      <c r="L227" s="308">
        <f t="shared" si="86"/>
        <v>0</v>
      </c>
      <c r="M227" s="308">
        <f t="shared" si="86"/>
        <v>0</v>
      </c>
      <c r="N227" s="308">
        <f t="shared" si="86"/>
        <v>0</v>
      </c>
      <c r="O227" s="308">
        <f t="shared" si="86"/>
        <v>0</v>
      </c>
      <c r="P227" s="308">
        <f t="shared" si="86"/>
        <v>0</v>
      </c>
      <c r="Q227" s="308">
        <f t="shared" si="86"/>
        <v>0</v>
      </c>
      <c r="R227" s="308">
        <f t="shared" si="86"/>
        <v>0</v>
      </c>
      <c r="S227" s="308">
        <f t="shared" si="86"/>
        <v>0</v>
      </c>
      <c r="T227" s="308">
        <f t="shared" si="86"/>
        <v>0</v>
      </c>
      <c r="U227" s="308">
        <f t="shared" si="86"/>
        <v>0</v>
      </c>
      <c r="V227" s="308">
        <f t="shared" si="86"/>
        <v>0</v>
      </c>
      <c r="W227" s="308">
        <f t="shared" si="86"/>
        <v>0</v>
      </c>
      <c r="X227" s="308">
        <f t="shared" si="86"/>
        <v>0</v>
      </c>
      <c r="Y227" s="308">
        <f t="shared" si="86"/>
        <v>0</v>
      </c>
      <c r="Z227" s="308">
        <f t="shared" si="86"/>
        <v>0</v>
      </c>
      <c r="AA227" s="308">
        <f t="shared" si="66"/>
        <v>0</v>
      </c>
      <c r="AB227" s="308">
        <f t="shared" si="67"/>
        <v>0</v>
      </c>
      <c r="AC227" s="308">
        <f t="shared" si="68"/>
        <v>0</v>
      </c>
      <c r="AD227" s="308">
        <f t="shared" si="69"/>
        <v>0</v>
      </c>
      <c r="AE227" s="308">
        <f>F227+J227+N227+R227+V227+Z227</f>
        <v>0</v>
      </c>
      <c r="AF227" s="308">
        <f>AD227+AE227</f>
        <v>0</v>
      </c>
      <c r="AG227" s="320"/>
      <c r="AH227" s="198"/>
      <c r="AI227" s="198"/>
      <c r="AJ227" s="198"/>
      <c r="AK227" s="290"/>
      <c r="AL227" s="198"/>
      <c r="AM227" s="271">
        <f>AC227+'[5]July-19'!AF223</f>
        <v>653</v>
      </c>
      <c r="AO227" s="330">
        <f t="shared" si="72"/>
        <v>653</v>
      </c>
      <c r="AP227" s="345"/>
      <c r="AQ227" s="343">
        <v>177</v>
      </c>
      <c r="AR227" s="345"/>
      <c r="AS227" s="345"/>
      <c r="AT227" s="345"/>
      <c r="AU227" s="345"/>
      <c r="AV227" s="345"/>
      <c r="AW227" s="345"/>
      <c r="AX227" s="345"/>
      <c r="AY227" s="345"/>
    </row>
    <row r="228" spans="1:43" s="93" customFormat="1" ht="38.25" customHeight="1">
      <c r="A228" s="100"/>
      <c r="B228" s="100"/>
      <c r="C228" s="100"/>
      <c r="D228" s="100">
        <f>C227+D227</f>
        <v>0</v>
      </c>
      <c r="E228" s="100"/>
      <c r="F228" s="100"/>
      <c r="G228" s="100"/>
      <c r="H228" s="100">
        <f>G227+H227</f>
        <v>0</v>
      </c>
      <c r="I228" s="100"/>
      <c r="J228" s="100"/>
      <c r="K228" s="100"/>
      <c r="L228" s="100">
        <f>K227+L227</f>
        <v>0</v>
      </c>
      <c r="M228" s="100"/>
      <c r="N228" s="100"/>
      <c r="O228" s="100"/>
      <c r="P228" s="100">
        <f>O227+P227</f>
        <v>0</v>
      </c>
      <c r="Q228" s="100"/>
      <c r="R228" s="100"/>
      <c r="S228" s="100"/>
      <c r="T228" s="100">
        <f>S227+T227</f>
        <v>0</v>
      </c>
      <c r="U228" s="100"/>
      <c r="V228" s="100"/>
      <c r="W228" s="100"/>
      <c r="X228" s="100">
        <f>W227+X227</f>
        <v>0</v>
      </c>
      <c r="Y228" s="100"/>
      <c r="Z228" s="100"/>
      <c r="AA228" s="100"/>
      <c r="AB228" s="100"/>
      <c r="AC228" s="100">
        <f>D228+H228+L228+P228+T228+X228</f>
        <v>0</v>
      </c>
      <c r="AD228" s="100"/>
      <c r="AE228" s="100"/>
      <c r="AF228" s="100">
        <f>E227+F227+I227+J227+M227+N227+Q227+R227+U227+V227+Y227+Z227</f>
        <v>0</v>
      </c>
      <c r="AG228" s="374"/>
      <c r="AH228" s="101"/>
      <c r="AI228" s="101"/>
      <c r="AJ228" s="101"/>
      <c r="AK228" s="99"/>
      <c r="AL228" s="101"/>
      <c r="AO228" s="99"/>
      <c r="AQ228" s="384"/>
    </row>
    <row r="229" spans="1:51" s="271" customFormat="1" ht="38.25" customHeight="1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287"/>
      <c r="AH229" s="198"/>
      <c r="AI229" s="198"/>
      <c r="AJ229" s="198"/>
      <c r="AK229" s="290"/>
      <c r="AL229" s="198"/>
      <c r="AO229" s="336"/>
      <c r="AP229" s="345"/>
      <c r="AQ229" s="343"/>
      <c r="AR229" s="345"/>
      <c r="AS229" s="345"/>
      <c r="AT229" s="345"/>
      <c r="AU229" s="345"/>
      <c r="AV229" s="345"/>
      <c r="AW229" s="345"/>
      <c r="AX229" s="345"/>
      <c r="AY229" s="345"/>
    </row>
    <row r="230" spans="1:51" s="271" customFormat="1" ht="38.25" customHeight="1">
      <c r="A230" s="592" t="s">
        <v>217</v>
      </c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287"/>
      <c r="AH230" s="198"/>
      <c r="AI230" s="198"/>
      <c r="AJ230" s="198"/>
      <c r="AK230" s="290"/>
      <c r="AL230" s="198"/>
      <c r="AO230" s="336"/>
      <c r="AP230" s="345"/>
      <c r="AQ230" s="343"/>
      <c r="AR230" s="345"/>
      <c r="AS230" s="345"/>
      <c r="AT230" s="345"/>
      <c r="AU230" s="345"/>
      <c r="AV230" s="345"/>
      <c r="AW230" s="345"/>
      <c r="AX230" s="345"/>
      <c r="AY230" s="345"/>
    </row>
    <row r="231" spans="1:51" s="271" customFormat="1" ht="31.5" customHeight="1">
      <c r="A231" s="197"/>
      <c r="B231" s="197"/>
      <c r="C231" s="575" t="s">
        <v>162</v>
      </c>
      <c r="D231" s="575"/>
      <c r="E231" s="575"/>
      <c r="F231" s="575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287"/>
      <c r="AH231" s="290"/>
      <c r="AI231" s="290"/>
      <c r="AJ231" s="290"/>
      <c r="AK231" s="290"/>
      <c r="AL231" s="290"/>
      <c r="AO231" s="336"/>
      <c r="AP231" s="345"/>
      <c r="AQ231" s="343"/>
      <c r="AR231" s="345"/>
      <c r="AS231" s="345"/>
      <c r="AT231" s="345"/>
      <c r="AU231" s="345"/>
      <c r="AV231" s="345"/>
      <c r="AW231" s="345"/>
      <c r="AX231" s="345"/>
      <c r="AY231" s="345"/>
    </row>
    <row r="232" spans="1:51" s="290" customFormat="1" ht="67.5" customHeight="1">
      <c r="A232" s="287"/>
      <c r="B232" s="287"/>
      <c r="C232" s="575"/>
      <c r="D232" s="575"/>
      <c r="E232" s="575"/>
      <c r="F232" s="575"/>
      <c r="G232" s="198"/>
      <c r="H232" s="198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197"/>
      <c r="U232" s="287"/>
      <c r="V232" s="287"/>
      <c r="W232" s="287"/>
      <c r="X232" s="287"/>
      <c r="Y232" s="287"/>
      <c r="Z232" s="287"/>
      <c r="AA232" s="287"/>
      <c r="AB232" s="575" t="s">
        <v>191</v>
      </c>
      <c r="AC232" s="575"/>
      <c r="AD232" s="575"/>
      <c r="AE232" s="575"/>
      <c r="AF232" s="287"/>
      <c r="AG232" s="287"/>
      <c r="AO232" s="336"/>
      <c r="AP232" s="342"/>
      <c r="AQ232" s="343"/>
      <c r="AR232" s="342"/>
      <c r="AS232" s="342"/>
      <c r="AT232" s="342"/>
      <c r="AU232" s="342"/>
      <c r="AV232" s="342"/>
      <c r="AW232" s="342"/>
      <c r="AX232" s="342"/>
      <c r="AY232" s="342"/>
    </row>
    <row r="233" spans="1:51" s="290" customFormat="1" ht="31.5" customHeight="1">
      <c r="A233" s="287"/>
      <c r="B233" s="287"/>
      <c r="C233" s="575"/>
      <c r="D233" s="575"/>
      <c r="E233" s="575"/>
      <c r="F233" s="575"/>
      <c r="G233" s="198"/>
      <c r="H233" s="198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575"/>
      <c r="AC233" s="575"/>
      <c r="AD233" s="575"/>
      <c r="AE233" s="575"/>
      <c r="AF233" s="287"/>
      <c r="AG233" s="287"/>
      <c r="AO233" s="336"/>
      <c r="AP233" s="342"/>
      <c r="AQ233" s="343"/>
      <c r="AR233" s="342"/>
      <c r="AS233" s="342"/>
      <c r="AT233" s="342"/>
      <c r="AU233" s="342"/>
      <c r="AV233" s="342"/>
      <c r="AW233" s="342"/>
      <c r="AX233" s="342"/>
      <c r="AY233" s="342"/>
    </row>
    <row r="234" spans="1:51" s="271" customFormat="1" ht="50.25" customHeight="1">
      <c r="A234" s="197"/>
      <c r="B234" s="197"/>
      <c r="C234" s="575"/>
      <c r="D234" s="575"/>
      <c r="E234" s="575"/>
      <c r="F234" s="575"/>
      <c r="G234" s="199"/>
      <c r="H234" s="199"/>
      <c r="I234" s="197"/>
      <c r="J234" s="197"/>
      <c r="K234" s="197"/>
      <c r="L234" s="197"/>
      <c r="M234" s="197"/>
      <c r="N234" s="28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575"/>
      <c r="AC234" s="575"/>
      <c r="AD234" s="575"/>
      <c r="AE234" s="575"/>
      <c r="AF234" s="197"/>
      <c r="AG234" s="287"/>
      <c r="AH234" s="290"/>
      <c r="AI234" s="290"/>
      <c r="AJ234" s="290"/>
      <c r="AK234" s="290"/>
      <c r="AL234" s="290"/>
      <c r="AO234" s="336"/>
      <c r="AP234" s="345"/>
      <c r="AQ234" s="343"/>
      <c r="AR234" s="345"/>
      <c r="AS234" s="345"/>
      <c r="AT234" s="345"/>
      <c r="AU234" s="345"/>
      <c r="AV234" s="345"/>
      <c r="AW234" s="345"/>
      <c r="AX234" s="345"/>
      <c r="AY234" s="345"/>
    </row>
    <row r="235" spans="1:51" s="271" customFormat="1" ht="31.5" customHeight="1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591"/>
      <c r="P235" s="591"/>
      <c r="Q235" s="591"/>
      <c r="R235" s="591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287"/>
      <c r="AH235" s="290"/>
      <c r="AI235" s="290"/>
      <c r="AJ235" s="290"/>
      <c r="AK235" s="290"/>
      <c r="AL235" s="290"/>
      <c r="AO235" s="336"/>
      <c r="AP235" s="345"/>
      <c r="AQ235" s="343"/>
      <c r="AR235" s="345"/>
      <c r="AS235" s="345"/>
      <c r="AT235" s="345"/>
      <c r="AU235" s="345"/>
      <c r="AV235" s="345"/>
      <c r="AW235" s="345"/>
      <c r="AX235" s="345"/>
      <c r="AY235" s="345"/>
    </row>
    <row r="236" spans="1:51" s="271" customFormat="1" ht="48.75" customHeight="1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591"/>
      <c r="P236" s="591"/>
      <c r="Q236" s="591"/>
      <c r="R236" s="591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287"/>
      <c r="AH236" s="290"/>
      <c r="AI236" s="290"/>
      <c r="AJ236" s="290"/>
      <c r="AK236" s="290"/>
      <c r="AL236" s="290"/>
      <c r="AO236" s="336"/>
      <c r="AP236" s="345"/>
      <c r="AQ236" s="343"/>
      <c r="AR236" s="345"/>
      <c r="AS236" s="345"/>
      <c r="AT236" s="345"/>
      <c r="AU236" s="345"/>
      <c r="AV236" s="345"/>
      <c r="AW236" s="345"/>
      <c r="AX236" s="345"/>
      <c r="AY236" s="345"/>
    </row>
    <row r="237" spans="1:51" s="290" customFormat="1" ht="51.75" customHeight="1">
      <c r="A237" s="287"/>
      <c r="B237" s="287"/>
      <c r="C237" s="287"/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575"/>
      <c r="O237" s="575"/>
      <c r="P237" s="575"/>
      <c r="Q237" s="575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  <c r="AD237" s="287"/>
      <c r="AE237" s="287"/>
      <c r="AF237" s="287"/>
      <c r="AG237" s="287"/>
      <c r="AO237" s="336"/>
      <c r="AP237" s="342"/>
      <c r="AQ237" s="343"/>
      <c r="AR237" s="342"/>
      <c r="AS237" s="342"/>
      <c r="AT237" s="342"/>
      <c r="AU237" s="342"/>
      <c r="AV237" s="342"/>
      <c r="AW237" s="342"/>
      <c r="AX237" s="342"/>
      <c r="AY237" s="342"/>
    </row>
    <row r="238" spans="1:51" s="290" customFormat="1" ht="51.75" customHeight="1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575"/>
      <c r="O238" s="575"/>
      <c r="P238" s="575"/>
      <c r="Q238" s="575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O238" s="336"/>
      <c r="AP238" s="342"/>
      <c r="AQ238" s="343"/>
      <c r="AR238" s="342"/>
      <c r="AS238" s="342"/>
      <c r="AT238" s="342"/>
      <c r="AU238" s="342"/>
      <c r="AV238" s="342"/>
      <c r="AW238" s="342"/>
      <c r="AX238" s="342"/>
      <c r="AY238" s="342"/>
    </row>
    <row r="239" spans="41:51" ht="61.5">
      <c r="AO239" s="337"/>
      <c r="AP239" s="350"/>
      <c r="AQ239" s="347"/>
      <c r="AR239" s="350"/>
      <c r="AS239" s="350"/>
      <c r="AT239" s="350"/>
      <c r="AU239" s="350"/>
      <c r="AV239" s="350"/>
      <c r="AW239" s="350"/>
      <c r="AX239" s="350"/>
      <c r="AY239" s="350"/>
    </row>
    <row r="240" spans="41:43" ht="61.5">
      <c r="AO240" s="337"/>
      <c r="AP240" s="340"/>
      <c r="AQ240" s="332"/>
    </row>
    <row r="241" spans="41:43" ht="61.5">
      <c r="AO241" s="337"/>
      <c r="AP241" s="340"/>
      <c r="AQ241" s="332"/>
    </row>
    <row r="242" spans="41:43" ht="61.5">
      <c r="AO242" s="337"/>
      <c r="AP242" s="340"/>
      <c r="AQ242" s="332"/>
    </row>
    <row r="243" spans="41:43" ht="61.5">
      <c r="AO243" s="337"/>
      <c r="AP243" s="340"/>
      <c r="AQ243" s="332"/>
    </row>
  </sheetData>
  <sheetProtection/>
  <mergeCells count="177">
    <mergeCell ref="N117:Q117"/>
    <mergeCell ref="AG119:AI119"/>
    <mergeCell ref="AA4:AB4"/>
    <mergeCell ref="AC64:AD64"/>
    <mergeCell ref="O64:P64"/>
    <mergeCell ref="Q64:R64"/>
    <mergeCell ref="Y4:Z4"/>
    <mergeCell ref="AN120:AN121"/>
    <mergeCell ref="AL120:AL121"/>
    <mergeCell ref="AJ120:AK120"/>
    <mergeCell ref="AH120:AH121"/>
    <mergeCell ref="AN64:AN65"/>
    <mergeCell ref="AK64:AK65"/>
    <mergeCell ref="AH64:AH65"/>
    <mergeCell ref="AI64:AI65"/>
    <mergeCell ref="AL64:AM64"/>
    <mergeCell ref="A112:AH112"/>
    <mergeCell ref="AO15:AQ15"/>
    <mergeCell ref="K120:L120"/>
    <mergeCell ref="AN4:AN5"/>
    <mergeCell ref="AG4:AG5"/>
    <mergeCell ref="AL4:AM4"/>
    <mergeCell ref="AJ4:AJ5"/>
    <mergeCell ref="O120:P120"/>
    <mergeCell ref="AJ64:AJ65"/>
    <mergeCell ref="W64:X64"/>
    <mergeCell ref="AM120:AM121"/>
    <mergeCell ref="A14:B14"/>
    <mergeCell ref="M120:N120"/>
    <mergeCell ref="Y120:Z120"/>
    <mergeCell ref="W120:X120"/>
    <mergeCell ref="A33:B33"/>
    <mergeCell ref="Q120:R120"/>
    <mergeCell ref="S64:T64"/>
    <mergeCell ref="Y64:Z64"/>
    <mergeCell ref="A38:B38"/>
    <mergeCell ref="A24:B24"/>
    <mergeCell ref="A1:AF1"/>
    <mergeCell ref="A2:AF2"/>
    <mergeCell ref="A4:A5"/>
    <mergeCell ref="B4:B5"/>
    <mergeCell ref="C4:D4"/>
    <mergeCell ref="U4:V4"/>
    <mergeCell ref="Q4:R4"/>
    <mergeCell ref="G4:H4"/>
    <mergeCell ref="S4:T4"/>
    <mergeCell ref="W4:X4"/>
    <mergeCell ref="A9:B9"/>
    <mergeCell ref="O4:P4"/>
    <mergeCell ref="M4:N4"/>
    <mergeCell ref="A13:B13"/>
    <mergeCell ref="A28:B28"/>
    <mergeCell ref="A19:B19"/>
    <mergeCell ref="A25:B25"/>
    <mergeCell ref="K4:L4"/>
    <mergeCell ref="E4:F4"/>
    <mergeCell ref="I4:J4"/>
    <mergeCell ref="A69:B69"/>
    <mergeCell ref="M64:N64"/>
    <mergeCell ref="AE64:AF64"/>
    <mergeCell ref="A50:B50"/>
    <mergeCell ref="A51:B51"/>
    <mergeCell ref="E64:F64"/>
    <mergeCell ref="G64:H64"/>
    <mergeCell ref="B64:B65"/>
    <mergeCell ref="K64:L64"/>
    <mergeCell ref="A44:B44"/>
    <mergeCell ref="A49:B49"/>
    <mergeCell ref="U64:V64"/>
    <mergeCell ref="A39:B39"/>
    <mergeCell ref="A62:AF62"/>
    <mergeCell ref="AG64:AG65"/>
    <mergeCell ref="A64:A65"/>
    <mergeCell ref="C64:D64"/>
    <mergeCell ref="I64:J64"/>
    <mergeCell ref="D56:F56"/>
    <mergeCell ref="A109:B109"/>
    <mergeCell ref="A79:B79"/>
    <mergeCell ref="A88:B88"/>
    <mergeCell ref="A84:B84"/>
    <mergeCell ref="A85:B85"/>
    <mergeCell ref="A73:B73"/>
    <mergeCell ref="A93:B93"/>
    <mergeCell ref="A74:B74"/>
    <mergeCell ref="A98:B98"/>
    <mergeCell ref="A99:B99"/>
    <mergeCell ref="D176:F177"/>
    <mergeCell ref="G180:H180"/>
    <mergeCell ref="C180:D180"/>
    <mergeCell ref="E180:F180"/>
    <mergeCell ref="C179:F179"/>
    <mergeCell ref="K179:N179"/>
    <mergeCell ref="I180:J180"/>
    <mergeCell ref="A204:B204"/>
    <mergeCell ref="M180:N180"/>
    <mergeCell ref="A230:S230"/>
    <mergeCell ref="AA179:AF179"/>
    <mergeCell ref="AA180:AC180"/>
    <mergeCell ref="W180:X180"/>
    <mergeCell ref="A215:B215"/>
    <mergeCell ref="Y180:Z180"/>
    <mergeCell ref="O179:R179"/>
    <mergeCell ref="W179:Z179"/>
    <mergeCell ref="Q180:R180"/>
    <mergeCell ref="B179:B181"/>
    <mergeCell ref="A195:B195"/>
    <mergeCell ref="A200:B200"/>
    <mergeCell ref="A201:B201"/>
    <mergeCell ref="A179:A181"/>
    <mergeCell ref="N237:Q238"/>
    <mergeCell ref="A225:B225"/>
    <mergeCell ref="A226:B226"/>
    <mergeCell ref="A227:B227"/>
    <mergeCell ref="C231:F234"/>
    <mergeCell ref="A209:B209"/>
    <mergeCell ref="A214:B214"/>
    <mergeCell ref="O235:R236"/>
    <mergeCell ref="A104:B104"/>
    <mergeCell ref="AB232:AE234"/>
    <mergeCell ref="A190:B190"/>
    <mergeCell ref="A220:B220"/>
    <mergeCell ref="A185:B185"/>
    <mergeCell ref="A189:B189"/>
    <mergeCell ref="A135:B135"/>
    <mergeCell ref="A140:B140"/>
    <mergeCell ref="A141:B141"/>
    <mergeCell ref="C120:D120"/>
    <mergeCell ref="E120:F120"/>
    <mergeCell ref="G120:H120"/>
    <mergeCell ref="A130:B130"/>
    <mergeCell ref="A125:B125"/>
    <mergeCell ref="A129:B129"/>
    <mergeCell ref="A144:B144"/>
    <mergeCell ref="AD180:AF180"/>
    <mergeCell ref="B174:AL174"/>
    <mergeCell ref="S179:V179"/>
    <mergeCell ref="S180:T180"/>
    <mergeCell ref="U180:V180"/>
    <mergeCell ref="O180:P180"/>
    <mergeCell ref="G179:J179"/>
    <mergeCell ref="K180:L180"/>
    <mergeCell ref="AE178:AF178"/>
    <mergeCell ref="AH178:AL178"/>
    <mergeCell ref="A167:B167"/>
    <mergeCell ref="A149:B149"/>
    <mergeCell ref="A154:B154"/>
    <mergeCell ref="A155:B155"/>
    <mergeCell ref="A160:B160"/>
    <mergeCell ref="A165:B165"/>
    <mergeCell ref="A166:B166"/>
    <mergeCell ref="I120:J120"/>
    <mergeCell ref="AA120:AB120"/>
    <mergeCell ref="AC120:AD120"/>
    <mergeCell ref="AE120:AF120"/>
    <mergeCell ref="AG120:AG121"/>
    <mergeCell ref="AI120:AI121"/>
    <mergeCell ref="S120:T120"/>
    <mergeCell ref="U120:V120"/>
    <mergeCell ref="AI176:AK177"/>
    <mergeCell ref="R177:T177"/>
    <mergeCell ref="AI4:AI5"/>
    <mergeCell ref="O56:R57"/>
    <mergeCell ref="AJ55:AM56"/>
    <mergeCell ref="N60:Q61"/>
    <mergeCell ref="A118:AL118"/>
    <mergeCell ref="A110:B110"/>
    <mergeCell ref="A111:B111"/>
    <mergeCell ref="AK115:AN116"/>
    <mergeCell ref="AL3:AN3"/>
    <mergeCell ref="AL63:AN63"/>
    <mergeCell ref="AC4:AD4"/>
    <mergeCell ref="AA64:AB64"/>
    <mergeCell ref="AG3:AK3"/>
    <mergeCell ref="AG63:AK63"/>
    <mergeCell ref="AK4:AK5"/>
    <mergeCell ref="AE4:AF4"/>
    <mergeCell ref="AH4:AH5"/>
  </mergeCells>
  <printOptions horizontalCentered="1" verticalCentered="1"/>
  <pageMargins left="0" right="0" top="0" bottom="0" header="0.26" footer="0"/>
  <pageSetup fitToHeight="1" fitToWidth="1" horizontalDpi="600" verticalDpi="600" orientation="landscape" paperSize="8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view="pageBreakPreview" zoomScale="60" zoomScalePageLayoutView="0" workbookViewId="0" topLeftCell="A1">
      <selection activeCell="J11" sqref="I11:J11"/>
    </sheetView>
  </sheetViews>
  <sheetFormatPr defaultColWidth="9.140625" defaultRowHeight="12.75"/>
  <cols>
    <col min="1" max="1" width="10.00390625" style="0" customWidth="1"/>
    <col min="2" max="2" width="23.421875" style="0" customWidth="1"/>
    <col min="3" max="32" width="14.28125" style="0" customWidth="1"/>
  </cols>
  <sheetData>
    <row r="1" spans="1:32" ht="94.5" customHeight="1">
      <c r="A1" s="712" t="s">
        <v>235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418" t="s">
        <v>151</v>
      </c>
      <c r="AF1" s="418"/>
    </row>
    <row r="2" spans="1:32" s="419" customFormat="1" ht="37.5" customHeight="1">
      <c r="A2" s="421" t="s">
        <v>0</v>
      </c>
      <c r="B2" s="421" t="s">
        <v>1</v>
      </c>
      <c r="C2" s="709" t="s">
        <v>116</v>
      </c>
      <c r="D2" s="709"/>
      <c r="E2" s="709"/>
      <c r="F2" s="709"/>
      <c r="G2" s="709" t="s">
        <v>117</v>
      </c>
      <c r="H2" s="709"/>
      <c r="I2" s="709"/>
      <c r="J2" s="709"/>
      <c r="K2" s="709" t="s">
        <v>118</v>
      </c>
      <c r="L2" s="709"/>
      <c r="M2" s="709"/>
      <c r="N2" s="709"/>
      <c r="O2" s="709" t="s">
        <v>119</v>
      </c>
      <c r="P2" s="709"/>
      <c r="Q2" s="709"/>
      <c r="R2" s="709"/>
      <c r="S2" s="709" t="s">
        <v>120</v>
      </c>
      <c r="T2" s="709"/>
      <c r="U2" s="709"/>
      <c r="V2" s="709"/>
      <c r="W2" s="709" t="s">
        <v>121</v>
      </c>
      <c r="X2" s="709"/>
      <c r="Y2" s="709"/>
      <c r="Z2" s="709"/>
      <c r="AA2" s="709" t="s">
        <v>122</v>
      </c>
      <c r="AB2" s="709"/>
      <c r="AC2" s="709"/>
      <c r="AD2" s="709"/>
      <c r="AE2" s="709"/>
      <c r="AF2" s="709"/>
    </row>
    <row r="3" spans="1:32" s="419" customFormat="1" ht="37.5" customHeight="1">
      <c r="A3" s="421"/>
      <c r="B3" s="421"/>
      <c r="C3" s="710" t="s">
        <v>60</v>
      </c>
      <c r="D3" s="711"/>
      <c r="E3" s="710" t="s">
        <v>57</v>
      </c>
      <c r="F3" s="711"/>
      <c r="G3" s="710" t="s">
        <v>60</v>
      </c>
      <c r="H3" s="711"/>
      <c r="I3" s="710" t="s">
        <v>57</v>
      </c>
      <c r="J3" s="711"/>
      <c r="K3" s="710" t="s">
        <v>60</v>
      </c>
      <c r="L3" s="711"/>
      <c r="M3" s="710" t="s">
        <v>57</v>
      </c>
      <c r="N3" s="711"/>
      <c r="O3" s="710" t="s">
        <v>60</v>
      </c>
      <c r="P3" s="711"/>
      <c r="Q3" s="710" t="s">
        <v>57</v>
      </c>
      <c r="R3" s="711"/>
      <c r="S3" s="710" t="s">
        <v>60</v>
      </c>
      <c r="T3" s="711"/>
      <c r="U3" s="710" t="s">
        <v>57</v>
      </c>
      <c r="V3" s="711"/>
      <c r="W3" s="710" t="s">
        <v>60</v>
      </c>
      <c r="X3" s="711"/>
      <c r="Y3" s="710" t="s">
        <v>57</v>
      </c>
      <c r="Z3" s="711"/>
      <c r="AA3" s="709" t="s">
        <v>60</v>
      </c>
      <c r="AB3" s="709"/>
      <c r="AC3" s="709"/>
      <c r="AD3" s="709" t="s">
        <v>57</v>
      </c>
      <c r="AE3" s="709"/>
      <c r="AF3" s="709"/>
    </row>
    <row r="4" spans="1:32" s="419" customFormat="1" ht="37.5" customHeight="1">
      <c r="A4" s="421"/>
      <c r="B4" s="421"/>
      <c r="C4" s="421" t="s">
        <v>18</v>
      </c>
      <c r="D4" s="421" t="s">
        <v>19</v>
      </c>
      <c r="E4" s="421" t="s">
        <v>18</v>
      </c>
      <c r="F4" s="421" t="s">
        <v>19</v>
      </c>
      <c r="G4" s="421" t="s">
        <v>18</v>
      </c>
      <c r="H4" s="421" t="s">
        <v>19</v>
      </c>
      <c r="I4" s="421" t="s">
        <v>18</v>
      </c>
      <c r="J4" s="421" t="s">
        <v>19</v>
      </c>
      <c r="K4" s="421" t="s">
        <v>18</v>
      </c>
      <c r="L4" s="421" t="s">
        <v>19</v>
      </c>
      <c r="M4" s="421" t="s">
        <v>18</v>
      </c>
      <c r="N4" s="421" t="s">
        <v>19</v>
      </c>
      <c r="O4" s="421" t="s">
        <v>18</v>
      </c>
      <c r="P4" s="421" t="s">
        <v>19</v>
      </c>
      <c r="Q4" s="421" t="s">
        <v>18</v>
      </c>
      <c r="R4" s="421" t="s">
        <v>19</v>
      </c>
      <c r="S4" s="421" t="s">
        <v>18</v>
      </c>
      <c r="T4" s="421" t="s">
        <v>19</v>
      </c>
      <c r="U4" s="421" t="s">
        <v>18</v>
      </c>
      <c r="V4" s="421" t="s">
        <v>19</v>
      </c>
      <c r="W4" s="421" t="s">
        <v>18</v>
      </c>
      <c r="X4" s="421" t="s">
        <v>19</v>
      </c>
      <c r="Y4" s="421" t="s">
        <v>18</v>
      </c>
      <c r="Z4" s="421" t="s">
        <v>19</v>
      </c>
      <c r="AA4" s="421" t="s">
        <v>18</v>
      </c>
      <c r="AB4" s="421" t="s">
        <v>19</v>
      </c>
      <c r="AC4" s="421" t="s">
        <v>16</v>
      </c>
      <c r="AD4" s="421" t="s">
        <v>18</v>
      </c>
      <c r="AE4" s="421" t="s">
        <v>19</v>
      </c>
      <c r="AF4" s="421" t="s">
        <v>16</v>
      </c>
    </row>
    <row r="5" spans="1:32" s="419" customFormat="1" ht="61.5" customHeight="1">
      <c r="A5" s="422">
        <v>1</v>
      </c>
      <c r="B5" s="422" t="s">
        <v>101</v>
      </c>
      <c r="C5" s="422">
        <v>0</v>
      </c>
      <c r="D5" s="422">
        <v>0</v>
      </c>
      <c r="E5" s="422">
        <v>0</v>
      </c>
      <c r="F5" s="422">
        <v>0</v>
      </c>
      <c r="G5" s="422">
        <v>0</v>
      </c>
      <c r="H5" s="422">
        <v>0</v>
      </c>
      <c r="I5" s="422">
        <v>0</v>
      </c>
      <c r="J5" s="422">
        <v>0</v>
      </c>
      <c r="K5" s="422">
        <v>0</v>
      </c>
      <c r="L5" s="422">
        <v>0</v>
      </c>
      <c r="M5" s="422">
        <v>0</v>
      </c>
      <c r="N5" s="422">
        <v>0</v>
      </c>
      <c r="O5" s="422">
        <v>1</v>
      </c>
      <c r="P5" s="422">
        <v>0</v>
      </c>
      <c r="Q5" s="422">
        <v>1</v>
      </c>
      <c r="R5" s="422">
        <v>0</v>
      </c>
      <c r="S5" s="422">
        <v>0</v>
      </c>
      <c r="T5" s="422">
        <v>0</v>
      </c>
      <c r="U5" s="422">
        <v>0</v>
      </c>
      <c r="V5" s="422">
        <v>0</v>
      </c>
      <c r="W5" s="422">
        <v>0</v>
      </c>
      <c r="X5" s="422">
        <v>0</v>
      </c>
      <c r="Y5" s="422">
        <v>0</v>
      </c>
      <c r="Z5" s="422">
        <v>0</v>
      </c>
      <c r="AA5" s="422">
        <v>1</v>
      </c>
      <c r="AB5" s="422">
        <v>0</v>
      </c>
      <c r="AC5" s="422">
        <v>1</v>
      </c>
      <c r="AD5" s="422">
        <v>1</v>
      </c>
      <c r="AE5" s="422">
        <v>0</v>
      </c>
      <c r="AF5" s="422">
        <v>1</v>
      </c>
    </row>
    <row r="6" spans="1:32" s="419" customFormat="1" ht="61.5" customHeight="1">
      <c r="A6" s="422">
        <v>2</v>
      </c>
      <c r="B6" s="422" t="s">
        <v>51</v>
      </c>
      <c r="C6" s="422">
        <v>0</v>
      </c>
      <c r="D6" s="422">
        <v>0</v>
      </c>
      <c r="E6" s="422">
        <v>0</v>
      </c>
      <c r="F6" s="422">
        <v>0</v>
      </c>
      <c r="G6" s="422">
        <v>0</v>
      </c>
      <c r="H6" s="422">
        <v>0</v>
      </c>
      <c r="I6" s="422">
        <v>0</v>
      </c>
      <c r="J6" s="422">
        <v>0</v>
      </c>
      <c r="K6" s="422">
        <v>0</v>
      </c>
      <c r="L6" s="422">
        <v>0</v>
      </c>
      <c r="M6" s="422">
        <v>0</v>
      </c>
      <c r="N6" s="422">
        <v>0</v>
      </c>
      <c r="O6" s="422">
        <v>2</v>
      </c>
      <c r="P6" s="422">
        <v>0</v>
      </c>
      <c r="Q6" s="422">
        <v>2</v>
      </c>
      <c r="R6" s="422">
        <v>0</v>
      </c>
      <c r="S6" s="422">
        <v>0</v>
      </c>
      <c r="T6" s="422">
        <v>0</v>
      </c>
      <c r="U6" s="422">
        <v>0</v>
      </c>
      <c r="V6" s="422">
        <v>0</v>
      </c>
      <c r="W6" s="422">
        <v>0</v>
      </c>
      <c r="X6" s="422">
        <v>0</v>
      </c>
      <c r="Y6" s="422">
        <v>0</v>
      </c>
      <c r="Z6" s="422">
        <v>0</v>
      </c>
      <c r="AA6" s="422">
        <v>2</v>
      </c>
      <c r="AB6" s="422">
        <v>0</v>
      </c>
      <c r="AC6" s="422">
        <v>2</v>
      </c>
      <c r="AD6" s="422">
        <v>2</v>
      </c>
      <c r="AE6" s="422">
        <v>0</v>
      </c>
      <c r="AF6" s="422">
        <v>2</v>
      </c>
    </row>
    <row r="7" spans="1:32" s="419" customFormat="1" ht="61.5" customHeight="1">
      <c r="A7" s="422">
        <v>3</v>
      </c>
      <c r="B7" s="422" t="s">
        <v>91</v>
      </c>
      <c r="C7" s="422">
        <v>1</v>
      </c>
      <c r="D7" s="422">
        <v>0</v>
      </c>
      <c r="E7" s="422">
        <v>1</v>
      </c>
      <c r="F7" s="422">
        <v>0</v>
      </c>
      <c r="G7" s="422">
        <v>0</v>
      </c>
      <c r="H7" s="422">
        <v>0</v>
      </c>
      <c r="I7" s="422">
        <v>0</v>
      </c>
      <c r="J7" s="422">
        <v>0</v>
      </c>
      <c r="K7" s="422">
        <v>2</v>
      </c>
      <c r="L7" s="422">
        <v>0</v>
      </c>
      <c r="M7" s="422">
        <v>2</v>
      </c>
      <c r="N7" s="422">
        <v>0</v>
      </c>
      <c r="O7" s="422">
        <v>2</v>
      </c>
      <c r="P7" s="422">
        <v>0</v>
      </c>
      <c r="Q7" s="422">
        <v>2</v>
      </c>
      <c r="R7" s="422">
        <v>0</v>
      </c>
      <c r="S7" s="422">
        <v>0</v>
      </c>
      <c r="T7" s="422">
        <v>0</v>
      </c>
      <c r="U7" s="422">
        <v>0</v>
      </c>
      <c r="V7" s="422">
        <v>0</v>
      </c>
      <c r="W7" s="422">
        <v>0</v>
      </c>
      <c r="X7" s="422">
        <v>0</v>
      </c>
      <c r="Y7" s="422">
        <v>0</v>
      </c>
      <c r="Z7" s="422">
        <v>0</v>
      </c>
      <c r="AA7" s="422">
        <v>5</v>
      </c>
      <c r="AB7" s="422">
        <v>0</v>
      </c>
      <c r="AC7" s="422">
        <v>5</v>
      </c>
      <c r="AD7" s="422">
        <v>5</v>
      </c>
      <c r="AE7" s="422">
        <v>0</v>
      </c>
      <c r="AF7" s="422">
        <v>5</v>
      </c>
    </row>
    <row r="8" spans="1:32" s="420" customFormat="1" ht="61.5" customHeight="1">
      <c r="A8" s="709" t="s">
        <v>56</v>
      </c>
      <c r="B8" s="709"/>
      <c r="C8" s="421">
        <v>1</v>
      </c>
      <c r="D8" s="421">
        <v>0</v>
      </c>
      <c r="E8" s="421">
        <v>1</v>
      </c>
      <c r="F8" s="421">
        <v>0</v>
      </c>
      <c r="G8" s="421">
        <v>0</v>
      </c>
      <c r="H8" s="421">
        <v>0</v>
      </c>
      <c r="I8" s="421">
        <v>0</v>
      </c>
      <c r="J8" s="421">
        <v>0</v>
      </c>
      <c r="K8" s="421">
        <v>2</v>
      </c>
      <c r="L8" s="421">
        <v>0</v>
      </c>
      <c r="M8" s="421">
        <v>2</v>
      </c>
      <c r="N8" s="421">
        <v>0</v>
      </c>
      <c r="O8" s="421">
        <v>5</v>
      </c>
      <c r="P8" s="421">
        <v>0</v>
      </c>
      <c r="Q8" s="421">
        <v>5</v>
      </c>
      <c r="R8" s="421">
        <v>0</v>
      </c>
      <c r="S8" s="421">
        <v>0</v>
      </c>
      <c r="T8" s="421">
        <v>0</v>
      </c>
      <c r="U8" s="421">
        <v>0</v>
      </c>
      <c r="V8" s="421">
        <v>0</v>
      </c>
      <c r="W8" s="421">
        <v>0</v>
      </c>
      <c r="X8" s="421">
        <v>0</v>
      </c>
      <c r="Y8" s="421">
        <v>0</v>
      </c>
      <c r="Z8" s="421">
        <v>0</v>
      </c>
      <c r="AA8" s="421">
        <v>8</v>
      </c>
      <c r="AB8" s="421">
        <v>0</v>
      </c>
      <c r="AC8" s="421">
        <v>8</v>
      </c>
      <c r="AD8" s="421">
        <v>8</v>
      </c>
      <c r="AE8" s="421">
        <v>0</v>
      </c>
      <c r="AF8" s="421">
        <v>8</v>
      </c>
    </row>
    <row r="9" spans="1:32" s="419" customFormat="1" ht="61.5" customHeight="1">
      <c r="A9" s="422">
        <v>4</v>
      </c>
      <c r="B9" s="422" t="s">
        <v>48</v>
      </c>
      <c r="C9" s="422">
        <v>0</v>
      </c>
      <c r="D9" s="422">
        <v>0</v>
      </c>
      <c r="E9" s="422">
        <v>0</v>
      </c>
      <c r="F9" s="422">
        <v>0</v>
      </c>
      <c r="G9" s="422">
        <v>0</v>
      </c>
      <c r="H9" s="422">
        <v>0</v>
      </c>
      <c r="I9" s="422">
        <v>0</v>
      </c>
      <c r="J9" s="422">
        <v>0</v>
      </c>
      <c r="K9" s="422">
        <v>0</v>
      </c>
      <c r="L9" s="422">
        <v>0</v>
      </c>
      <c r="M9" s="422">
        <v>0</v>
      </c>
      <c r="N9" s="422">
        <v>0</v>
      </c>
      <c r="O9" s="422">
        <v>0</v>
      </c>
      <c r="P9" s="422">
        <v>0</v>
      </c>
      <c r="Q9" s="422">
        <v>0</v>
      </c>
      <c r="R9" s="422">
        <v>0</v>
      </c>
      <c r="S9" s="422">
        <v>0</v>
      </c>
      <c r="T9" s="422">
        <v>0</v>
      </c>
      <c r="U9" s="422">
        <v>0</v>
      </c>
      <c r="V9" s="422">
        <v>0</v>
      </c>
      <c r="W9" s="422">
        <v>0</v>
      </c>
      <c r="X9" s="422">
        <v>0</v>
      </c>
      <c r="Y9" s="422">
        <v>0</v>
      </c>
      <c r="Z9" s="422">
        <v>0</v>
      </c>
      <c r="AA9" s="422">
        <v>0</v>
      </c>
      <c r="AB9" s="422">
        <v>0</v>
      </c>
      <c r="AC9" s="422">
        <v>0</v>
      </c>
      <c r="AD9" s="422">
        <v>0</v>
      </c>
      <c r="AE9" s="422">
        <v>0</v>
      </c>
      <c r="AF9" s="422">
        <v>0</v>
      </c>
    </row>
    <row r="10" spans="1:32" s="419" customFormat="1" ht="61.5" customHeight="1">
      <c r="A10" s="422">
        <v>5</v>
      </c>
      <c r="B10" s="422" t="s">
        <v>49</v>
      </c>
      <c r="C10" s="422">
        <v>0</v>
      </c>
      <c r="D10" s="422">
        <v>0</v>
      </c>
      <c r="E10" s="422">
        <v>0</v>
      </c>
      <c r="F10" s="422">
        <v>0</v>
      </c>
      <c r="G10" s="422">
        <v>0</v>
      </c>
      <c r="H10" s="422">
        <v>0</v>
      </c>
      <c r="I10" s="422">
        <v>0</v>
      </c>
      <c r="J10" s="422">
        <v>0</v>
      </c>
      <c r="K10" s="422">
        <v>0</v>
      </c>
      <c r="L10" s="422">
        <v>0</v>
      </c>
      <c r="M10" s="422">
        <v>0</v>
      </c>
      <c r="N10" s="422">
        <v>0</v>
      </c>
      <c r="O10" s="422">
        <v>0</v>
      </c>
      <c r="P10" s="422">
        <v>0</v>
      </c>
      <c r="Q10" s="422">
        <v>0</v>
      </c>
      <c r="R10" s="422">
        <v>0</v>
      </c>
      <c r="S10" s="422">
        <v>0</v>
      </c>
      <c r="T10" s="422">
        <v>0</v>
      </c>
      <c r="U10" s="422">
        <v>0</v>
      </c>
      <c r="V10" s="422">
        <v>0</v>
      </c>
      <c r="W10" s="422">
        <v>0</v>
      </c>
      <c r="X10" s="422">
        <v>0</v>
      </c>
      <c r="Y10" s="422">
        <v>0</v>
      </c>
      <c r="Z10" s="422">
        <v>0</v>
      </c>
      <c r="AA10" s="422">
        <v>0</v>
      </c>
      <c r="AB10" s="422">
        <v>0</v>
      </c>
      <c r="AC10" s="422">
        <v>0</v>
      </c>
      <c r="AD10" s="422">
        <v>0</v>
      </c>
      <c r="AE10" s="422">
        <v>0</v>
      </c>
      <c r="AF10" s="422">
        <v>0</v>
      </c>
    </row>
    <row r="11" spans="1:32" s="419" customFormat="1" ht="61.5" customHeight="1">
      <c r="A11" s="422">
        <v>6</v>
      </c>
      <c r="B11" s="422" t="s">
        <v>20</v>
      </c>
      <c r="C11" s="422">
        <v>0</v>
      </c>
      <c r="D11" s="422">
        <v>0</v>
      </c>
      <c r="E11" s="422">
        <v>0</v>
      </c>
      <c r="F11" s="422">
        <v>0</v>
      </c>
      <c r="G11" s="422">
        <v>0</v>
      </c>
      <c r="H11" s="422">
        <v>0</v>
      </c>
      <c r="I11" s="422">
        <v>0</v>
      </c>
      <c r="J11" s="422">
        <v>0</v>
      </c>
      <c r="K11" s="422">
        <v>0</v>
      </c>
      <c r="L11" s="422">
        <v>0</v>
      </c>
      <c r="M11" s="422">
        <v>0</v>
      </c>
      <c r="N11" s="422">
        <v>0</v>
      </c>
      <c r="O11" s="422">
        <v>0</v>
      </c>
      <c r="P11" s="422">
        <v>0</v>
      </c>
      <c r="Q11" s="422">
        <v>0</v>
      </c>
      <c r="R11" s="422">
        <v>0</v>
      </c>
      <c r="S11" s="422">
        <v>0</v>
      </c>
      <c r="T11" s="422">
        <v>0</v>
      </c>
      <c r="U11" s="422">
        <v>0</v>
      </c>
      <c r="V11" s="422">
        <v>0</v>
      </c>
      <c r="W11" s="422">
        <v>0</v>
      </c>
      <c r="X11" s="422">
        <v>0</v>
      </c>
      <c r="Y11" s="422">
        <v>0</v>
      </c>
      <c r="Z11" s="422">
        <v>0</v>
      </c>
      <c r="AA11" s="422">
        <v>0</v>
      </c>
      <c r="AB11" s="422">
        <v>0</v>
      </c>
      <c r="AC11" s="422">
        <v>0</v>
      </c>
      <c r="AD11" s="422">
        <v>0</v>
      </c>
      <c r="AE11" s="422">
        <v>0</v>
      </c>
      <c r="AF11" s="422">
        <v>0</v>
      </c>
    </row>
    <row r="12" spans="1:32" s="420" customFormat="1" ht="61.5" customHeight="1">
      <c r="A12" s="709" t="s">
        <v>21</v>
      </c>
      <c r="B12" s="709"/>
      <c r="C12" s="421">
        <v>0</v>
      </c>
      <c r="D12" s="421">
        <v>0</v>
      </c>
      <c r="E12" s="421">
        <v>0</v>
      </c>
      <c r="F12" s="421">
        <v>0</v>
      </c>
      <c r="G12" s="421">
        <v>0</v>
      </c>
      <c r="H12" s="421">
        <v>0</v>
      </c>
      <c r="I12" s="421">
        <v>0</v>
      </c>
      <c r="J12" s="421">
        <v>0</v>
      </c>
      <c r="K12" s="421">
        <v>0</v>
      </c>
      <c r="L12" s="421">
        <v>0</v>
      </c>
      <c r="M12" s="421">
        <v>0</v>
      </c>
      <c r="N12" s="421">
        <v>0</v>
      </c>
      <c r="O12" s="421">
        <v>0</v>
      </c>
      <c r="P12" s="421">
        <v>0</v>
      </c>
      <c r="Q12" s="421">
        <v>0</v>
      </c>
      <c r="R12" s="421">
        <v>0</v>
      </c>
      <c r="S12" s="421">
        <v>0</v>
      </c>
      <c r="T12" s="421">
        <v>0</v>
      </c>
      <c r="U12" s="421">
        <v>0</v>
      </c>
      <c r="V12" s="421">
        <v>0</v>
      </c>
      <c r="W12" s="421">
        <v>0</v>
      </c>
      <c r="X12" s="421">
        <v>0</v>
      </c>
      <c r="Y12" s="421">
        <v>0</v>
      </c>
      <c r="Z12" s="421">
        <v>0</v>
      </c>
      <c r="AA12" s="421">
        <v>0</v>
      </c>
      <c r="AB12" s="421">
        <v>0</v>
      </c>
      <c r="AC12" s="421">
        <v>0</v>
      </c>
      <c r="AD12" s="421">
        <v>0</v>
      </c>
      <c r="AE12" s="421">
        <v>0</v>
      </c>
      <c r="AF12" s="421">
        <v>0</v>
      </c>
    </row>
    <row r="13" spans="1:32" s="420" customFormat="1" ht="61.5" customHeight="1">
      <c r="A13" s="709" t="s">
        <v>175</v>
      </c>
      <c r="B13" s="709"/>
      <c r="C13" s="421">
        <v>1</v>
      </c>
      <c r="D13" s="421">
        <v>0</v>
      </c>
      <c r="E13" s="421">
        <v>1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421">
        <v>2</v>
      </c>
      <c r="L13" s="421">
        <v>0</v>
      </c>
      <c r="M13" s="421">
        <v>2</v>
      </c>
      <c r="N13" s="421">
        <v>0</v>
      </c>
      <c r="O13" s="421">
        <v>5</v>
      </c>
      <c r="P13" s="421">
        <v>0</v>
      </c>
      <c r="Q13" s="421">
        <v>5</v>
      </c>
      <c r="R13" s="421">
        <v>0</v>
      </c>
      <c r="S13" s="421">
        <v>0</v>
      </c>
      <c r="T13" s="421">
        <v>0</v>
      </c>
      <c r="U13" s="421">
        <v>0</v>
      </c>
      <c r="V13" s="421">
        <v>0</v>
      </c>
      <c r="W13" s="421">
        <v>0</v>
      </c>
      <c r="X13" s="421">
        <v>0</v>
      </c>
      <c r="Y13" s="421">
        <v>0</v>
      </c>
      <c r="Z13" s="421">
        <v>0</v>
      </c>
      <c r="AA13" s="421">
        <v>8</v>
      </c>
      <c r="AB13" s="421">
        <v>0</v>
      </c>
      <c r="AC13" s="421">
        <v>8</v>
      </c>
      <c r="AD13" s="421">
        <v>8</v>
      </c>
      <c r="AE13" s="421">
        <v>0</v>
      </c>
      <c r="AF13" s="421">
        <v>8</v>
      </c>
    </row>
    <row r="14" spans="1:32" s="419" customFormat="1" ht="61.5" customHeight="1">
      <c r="A14" s="422">
        <v>7</v>
      </c>
      <c r="B14" s="422" t="s">
        <v>46</v>
      </c>
      <c r="C14" s="422">
        <v>0</v>
      </c>
      <c r="D14" s="422">
        <v>0</v>
      </c>
      <c r="E14" s="422">
        <v>0</v>
      </c>
      <c r="F14" s="422">
        <v>0</v>
      </c>
      <c r="G14" s="422">
        <v>0</v>
      </c>
      <c r="H14" s="422">
        <v>0</v>
      </c>
      <c r="I14" s="422">
        <v>0</v>
      </c>
      <c r="J14" s="422">
        <v>0</v>
      </c>
      <c r="K14" s="422">
        <v>0</v>
      </c>
      <c r="L14" s="422">
        <v>0</v>
      </c>
      <c r="M14" s="422">
        <v>1</v>
      </c>
      <c r="N14" s="422">
        <v>0</v>
      </c>
      <c r="O14" s="422">
        <v>1</v>
      </c>
      <c r="P14" s="422">
        <v>0</v>
      </c>
      <c r="Q14" s="422">
        <v>2</v>
      </c>
      <c r="R14" s="422">
        <v>1</v>
      </c>
      <c r="S14" s="422">
        <v>1</v>
      </c>
      <c r="T14" s="422">
        <v>0</v>
      </c>
      <c r="U14" s="422">
        <v>1</v>
      </c>
      <c r="V14" s="422">
        <v>0</v>
      </c>
      <c r="W14" s="422">
        <v>0</v>
      </c>
      <c r="X14" s="422">
        <v>0</v>
      </c>
      <c r="Y14" s="422">
        <v>0</v>
      </c>
      <c r="Z14" s="422">
        <v>0</v>
      </c>
      <c r="AA14" s="422">
        <v>2</v>
      </c>
      <c r="AB14" s="422">
        <v>0</v>
      </c>
      <c r="AC14" s="422">
        <v>2</v>
      </c>
      <c r="AD14" s="422">
        <v>4</v>
      </c>
      <c r="AE14" s="422">
        <v>1</v>
      </c>
      <c r="AF14" s="422">
        <v>5</v>
      </c>
    </row>
    <row r="15" spans="1:32" s="419" customFormat="1" ht="61.5" customHeight="1">
      <c r="A15" s="422">
        <v>8</v>
      </c>
      <c r="B15" s="422" t="s">
        <v>185</v>
      </c>
      <c r="C15" s="422">
        <v>0</v>
      </c>
      <c r="D15" s="422">
        <v>0</v>
      </c>
      <c r="E15" s="422">
        <v>0</v>
      </c>
      <c r="F15" s="422">
        <v>0</v>
      </c>
      <c r="G15" s="422">
        <v>0</v>
      </c>
      <c r="H15" s="422">
        <v>0</v>
      </c>
      <c r="I15" s="422">
        <v>0</v>
      </c>
      <c r="J15" s="422">
        <v>0</v>
      </c>
      <c r="K15" s="422">
        <v>1</v>
      </c>
      <c r="L15" s="422">
        <v>0</v>
      </c>
      <c r="M15" s="422">
        <v>4</v>
      </c>
      <c r="N15" s="422">
        <v>0</v>
      </c>
      <c r="O15" s="422">
        <v>4</v>
      </c>
      <c r="P15" s="422">
        <v>0</v>
      </c>
      <c r="Q15" s="422">
        <v>7</v>
      </c>
      <c r="R15" s="422">
        <v>4</v>
      </c>
      <c r="S15" s="422">
        <v>0</v>
      </c>
      <c r="T15" s="422">
        <v>0</v>
      </c>
      <c r="U15" s="422">
        <v>0</v>
      </c>
      <c r="V15" s="422">
        <v>0</v>
      </c>
      <c r="W15" s="422">
        <v>0</v>
      </c>
      <c r="X15" s="422">
        <v>0</v>
      </c>
      <c r="Y15" s="422">
        <v>0</v>
      </c>
      <c r="Z15" s="422">
        <v>0</v>
      </c>
      <c r="AA15" s="422">
        <v>5</v>
      </c>
      <c r="AB15" s="422">
        <v>0</v>
      </c>
      <c r="AC15" s="422">
        <v>5</v>
      </c>
      <c r="AD15" s="422">
        <v>11</v>
      </c>
      <c r="AE15" s="422">
        <v>4</v>
      </c>
      <c r="AF15" s="422">
        <v>15</v>
      </c>
    </row>
    <row r="16" spans="1:32" s="419" customFormat="1" ht="61.5" customHeight="1">
      <c r="A16" s="422">
        <v>9</v>
      </c>
      <c r="B16" s="422" t="s">
        <v>47</v>
      </c>
      <c r="C16" s="422">
        <v>0</v>
      </c>
      <c r="D16" s="422">
        <v>0</v>
      </c>
      <c r="E16" s="422">
        <v>0</v>
      </c>
      <c r="F16" s="422">
        <v>0</v>
      </c>
      <c r="G16" s="422">
        <v>0</v>
      </c>
      <c r="H16" s="422">
        <v>0</v>
      </c>
      <c r="I16" s="422">
        <v>0</v>
      </c>
      <c r="J16" s="422">
        <v>0</v>
      </c>
      <c r="K16" s="422">
        <v>0</v>
      </c>
      <c r="L16" s="422">
        <v>0</v>
      </c>
      <c r="M16" s="422">
        <v>0</v>
      </c>
      <c r="N16" s="422">
        <v>0</v>
      </c>
      <c r="O16" s="422">
        <v>0</v>
      </c>
      <c r="P16" s="422">
        <v>0</v>
      </c>
      <c r="Q16" s="422">
        <v>0</v>
      </c>
      <c r="R16" s="422">
        <v>0</v>
      </c>
      <c r="S16" s="422">
        <v>0</v>
      </c>
      <c r="T16" s="422">
        <v>0</v>
      </c>
      <c r="U16" s="422">
        <v>0</v>
      </c>
      <c r="V16" s="422">
        <v>0</v>
      </c>
      <c r="W16" s="422">
        <v>0</v>
      </c>
      <c r="X16" s="422">
        <v>0</v>
      </c>
      <c r="Y16" s="422">
        <v>0</v>
      </c>
      <c r="Z16" s="422">
        <v>0</v>
      </c>
      <c r="AA16" s="422">
        <v>0</v>
      </c>
      <c r="AB16" s="422">
        <v>0</v>
      </c>
      <c r="AC16" s="422">
        <v>0</v>
      </c>
      <c r="AD16" s="422">
        <v>0</v>
      </c>
      <c r="AE16" s="422">
        <v>0</v>
      </c>
      <c r="AF16" s="422">
        <v>0</v>
      </c>
    </row>
    <row r="17" spans="1:32" s="419" customFormat="1" ht="61.5" customHeight="1">
      <c r="A17" s="422">
        <v>10</v>
      </c>
      <c r="B17" s="422" t="s">
        <v>50</v>
      </c>
      <c r="C17" s="422">
        <v>0</v>
      </c>
      <c r="D17" s="422">
        <v>0</v>
      </c>
      <c r="E17" s="422">
        <v>0</v>
      </c>
      <c r="F17" s="422">
        <v>0</v>
      </c>
      <c r="G17" s="422">
        <v>0</v>
      </c>
      <c r="H17" s="422">
        <v>0</v>
      </c>
      <c r="I17" s="422">
        <v>0</v>
      </c>
      <c r="J17" s="422">
        <v>0</v>
      </c>
      <c r="K17" s="422">
        <v>0</v>
      </c>
      <c r="L17" s="422">
        <v>0</v>
      </c>
      <c r="M17" s="422">
        <v>0</v>
      </c>
      <c r="N17" s="422">
        <v>0</v>
      </c>
      <c r="O17" s="422">
        <v>0</v>
      </c>
      <c r="P17" s="422">
        <v>0</v>
      </c>
      <c r="Q17" s="422">
        <v>0</v>
      </c>
      <c r="R17" s="422">
        <v>0</v>
      </c>
      <c r="S17" s="422">
        <v>0</v>
      </c>
      <c r="T17" s="422">
        <v>0</v>
      </c>
      <c r="U17" s="422">
        <v>0</v>
      </c>
      <c r="V17" s="422">
        <v>0</v>
      </c>
      <c r="W17" s="422">
        <v>0</v>
      </c>
      <c r="X17" s="422">
        <v>0</v>
      </c>
      <c r="Y17" s="422">
        <v>0</v>
      </c>
      <c r="Z17" s="422">
        <v>0</v>
      </c>
      <c r="AA17" s="422">
        <v>0</v>
      </c>
      <c r="AB17" s="422">
        <v>0</v>
      </c>
      <c r="AC17" s="422">
        <v>0</v>
      </c>
      <c r="AD17" s="422">
        <v>0</v>
      </c>
      <c r="AE17" s="422">
        <v>0</v>
      </c>
      <c r="AF17" s="422">
        <v>0</v>
      </c>
    </row>
    <row r="18" spans="1:32" s="420" customFormat="1" ht="61.5" customHeight="1">
      <c r="A18" s="709" t="s">
        <v>55</v>
      </c>
      <c r="B18" s="709"/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421">
        <v>0</v>
      </c>
      <c r="I18" s="421">
        <v>0</v>
      </c>
      <c r="J18" s="421">
        <v>0</v>
      </c>
      <c r="K18" s="421">
        <v>1</v>
      </c>
      <c r="L18" s="421">
        <v>0</v>
      </c>
      <c r="M18" s="421">
        <v>5</v>
      </c>
      <c r="N18" s="421">
        <v>0</v>
      </c>
      <c r="O18" s="421">
        <v>5</v>
      </c>
      <c r="P18" s="421">
        <v>0</v>
      </c>
      <c r="Q18" s="421">
        <v>9</v>
      </c>
      <c r="R18" s="421">
        <v>5</v>
      </c>
      <c r="S18" s="421">
        <v>1</v>
      </c>
      <c r="T18" s="421">
        <v>0</v>
      </c>
      <c r="U18" s="421">
        <v>1</v>
      </c>
      <c r="V18" s="421">
        <v>0</v>
      </c>
      <c r="W18" s="421">
        <v>0</v>
      </c>
      <c r="X18" s="421">
        <v>0</v>
      </c>
      <c r="Y18" s="421">
        <v>0</v>
      </c>
      <c r="Z18" s="421">
        <v>0</v>
      </c>
      <c r="AA18" s="421">
        <v>7</v>
      </c>
      <c r="AB18" s="421">
        <v>0</v>
      </c>
      <c r="AC18" s="421">
        <v>7</v>
      </c>
      <c r="AD18" s="421">
        <v>15</v>
      </c>
      <c r="AE18" s="421">
        <v>5</v>
      </c>
      <c r="AF18" s="421">
        <v>20</v>
      </c>
    </row>
    <row r="19" spans="1:32" s="419" customFormat="1" ht="61.5" customHeight="1">
      <c r="A19" s="422">
        <v>11</v>
      </c>
      <c r="B19" s="422" t="s">
        <v>52</v>
      </c>
      <c r="C19" s="422">
        <v>0</v>
      </c>
      <c r="D19" s="422">
        <v>0</v>
      </c>
      <c r="E19" s="422">
        <v>0</v>
      </c>
      <c r="F19" s="422">
        <v>0</v>
      </c>
      <c r="G19" s="422">
        <v>0</v>
      </c>
      <c r="H19" s="422">
        <v>0</v>
      </c>
      <c r="I19" s="422">
        <v>0</v>
      </c>
      <c r="J19" s="422">
        <v>0</v>
      </c>
      <c r="K19" s="422">
        <v>1</v>
      </c>
      <c r="L19" s="422">
        <v>0</v>
      </c>
      <c r="M19" s="422">
        <v>17</v>
      </c>
      <c r="N19" s="422">
        <v>0</v>
      </c>
      <c r="O19" s="422">
        <v>8</v>
      </c>
      <c r="P19" s="422">
        <v>0</v>
      </c>
      <c r="Q19" s="422">
        <v>36</v>
      </c>
      <c r="R19" s="422">
        <v>0</v>
      </c>
      <c r="S19" s="422">
        <v>3</v>
      </c>
      <c r="T19" s="422">
        <v>0</v>
      </c>
      <c r="U19" s="422">
        <v>10</v>
      </c>
      <c r="V19" s="422">
        <v>0</v>
      </c>
      <c r="W19" s="422">
        <v>0</v>
      </c>
      <c r="X19" s="422">
        <v>0</v>
      </c>
      <c r="Y19" s="422">
        <v>0</v>
      </c>
      <c r="Z19" s="422">
        <v>0</v>
      </c>
      <c r="AA19" s="422">
        <v>12</v>
      </c>
      <c r="AB19" s="422">
        <v>0</v>
      </c>
      <c r="AC19" s="422">
        <v>12</v>
      </c>
      <c r="AD19" s="422">
        <v>63</v>
      </c>
      <c r="AE19" s="422">
        <v>0</v>
      </c>
      <c r="AF19" s="422">
        <v>63</v>
      </c>
    </row>
    <row r="20" spans="1:32" s="419" customFormat="1" ht="61.5" customHeight="1">
      <c r="A20" s="422">
        <v>12</v>
      </c>
      <c r="B20" s="422" t="s">
        <v>53</v>
      </c>
      <c r="C20" s="422">
        <v>0</v>
      </c>
      <c r="D20" s="422">
        <v>0</v>
      </c>
      <c r="E20" s="422">
        <v>0</v>
      </c>
      <c r="F20" s="422">
        <v>0</v>
      </c>
      <c r="G20" s="422">
        <v>0</v>
      </c>
      <c r="H20" s="422">
        <v>0</v>
      </c>
      <c r="I20" s="422">
        <v>0</v>
      </c>
      <c r="J20" s="422">
        <v>0</v>
      </c>
      <c r="K20" s="422">
        <v>1</v>
      </c>
      <c r="L20" s="422">
        <v>0</v>
      </c>
      <c r="M20" s="422">
        <v>3</v>
      </c>
      <c r="N20" s="422">
        <v>0</v>
      </c>
      <c r="O20" s="422">
        <v>2</v>
      </c>
      <c r="P20" s="422">
        <v>0</v>
      </c>
      <c r="Q20" s="422">
        <v>7</v>
      </c>
      <c r="R20" s="422">
        <v>0</v>
      </c>
      <c r="S20" s="422">
        <v>3</v>
      </c>
      <c r="T20" s="422">
        <v>0</v>
      </c>
      <c r="U20" s="422">
        <v>6</v>
      </c>
      <c r="V20" s="422">
        <v>0</v>
      </c>
      <c r="W20" s="422">
        <v>0</v>
      </c>
      <c r="X20" s="422">
        <v>0</v>
      </c>
      <c r="Y20" s="422">
        <v>0</v>
      </c>
      <c r="Z20" s="422">
        <v>0</v>
      </c>
      <c r="AA20" s="422">
        <v>6</v>
      </c>
      <c r="AB20" s="422">
        <v>0</v>
      </c>
      <c r="AC20" s="422">
        <v>6</v>
      </c>
      <c r="AD20" s="422">
        <v>16</v>
      </c>
      <c r="AE20" s="422">
        <v>0</v>
      </c>
      <c r="AF20" s="422">
        <v>16</v>
      </c>
    </row>
    <row r="21" spans="1:32" s="419" customFormat="1" ht="61.5" customHeight="1">
      <c r="A21" s="422">
        <v>13</v>
      </c>
      <c r="B21" s="422" t="s">
        <v>54</v>
      </c>
      <c r="C21" s="422">
        <v>1</v>
      </c>
      <c r="D21" s="422">
        <v>0</v>
      </c>
      <c r="E21" s="422">
        <v>3</v>
      </c>
      <c r="F21" s="422">
        <v>0</v>
      </c>
      <c r="G21" s="422">
        <v>0</v>
      </c>
      <c r="H21" s="422">
        <v>0</v>
      </c>
      <c r="I21" s="422">
        <v>7</v>
      </c>
      <c r="J21" s="422">
        <v>0</v>
      </c>
      <c r="K21" s="422">
        <v>4</v>
      </c>
      <c r="L21" s="422">
        <v>0</v>
      </c>
      <c r="M21" s="422">
        <v>45</v>
      </c>
      <c r="N21" s="422">
        <v>0</v>
      </c>
      <c r="O21" s="422">
        <v>7</v>
      </c>
      <c r="P21" s="422">
        <v>0</v>
      </c>
      <c r="Q21" s="422">
        <v>29</v>
      </c>
      <c r="R21" s="422">
        <v>0</v>
      </c>
      <c r="S21" s="422">
        <v>0</v>
      </c>
      <c r="T21" s="422">
        <v>0</v>
      </c>
      <c r="U21" s="422">
        <v>4</v>
      </c>
      <c r="V21" s="422">
        <v>0</v>
      </c>
      <c r="W21" s="422">
        <v>0</v>
      </c>
      <c r="X21" s="422">
        <v>0</v>
      </c>
      <c r="Y21" s="422">
        <v>0</v>
      </c>
      <c r="Z21" s="422">
        <v>0</v>
      </c>
      <c r="AA21" s="422">
        <v>12</v>
      </c>
      <c r="AB21" s="422">
        <v>0</v>
      </c>
      <c r="AC21" s="422">
        <v>12</v>
      </c>
      <c r="AD21" s="422">
        <v>88</v>
      </c>
      <c r="AE21" s="422">
        <v>0</v>
      </c>
      <c r="AF21" s="422">
        <v>88</v>
      </c>
    </row>
    <row r="22" spans="1:32" s="419" customFormat="1" ht="61.5" customHeight="1">
      <c r="A22" s="422">
        <v>14</v>
      </c>
      <c r="B22" s="422" t="s">
        <v>188</v>
      </c>
      <c r="C22" s="422">
        <v>0</v>
      </c>
      <c r="D22" s="422">
        <v>0</v>
      </c>
      <c r="E22" s="422">
        <v>0</v>
      </c>
      <c r="F22" s="422">
        <v>0</v>
      </c>
      <c r="G22" s="422">
        <v>0</v>
      </c>
      <c r="H22" s="422">
        <v>0</v>
      </c>
      <c r="I22" s="422">
        <v>2</v>
      </c>
      <c r="J22" s="422">
        <v>0</v>
      </c>
      <c r="K22" s="422">
        <v>4</v>
      </c>
      <c r="L22" s="422">
        <v>0</v>
      </c>
      <c r="M22" s="422">
        <v>28</v>
      </c>
      <c r="N22" s="422">
        <v>0</v>
      </c>
      <c r="O22" s="422">
        <v>6</v>
      </c>
      <c r="P22" s="422">
        <v>0</v>
      </c>
      <c r="Q22" s="422">
        <v>17</v>
      </c>
      <c r="R22" s="422">
        <v>0</v>
      </c>
      <c r="S22" s="422">
        <v>0</v>
      </c>
      <c r="T22" s="422">
        <v>0</v>
      </c>
      <c r="U22" s="422">
        <v>0</v>
      </c>
      <c r="V22" s="422">
        <v>0</v>
      </c>
      <c r="W22" s="422">
        <v>0</v>
      </c>
      <c r="X22" s="422">
        <v>0</v>
      </c>
      <c r="Y22" s="422">
        <v>0</v>
      </c>
      <c r="Z22" s="422">
        <v>0</v>
      </c>
      <c r="AA22" s="422">
        <v>10</v>
      </c>
      <c r="AB22" s="422">
        <v>0</v>
      </c>
      <c r="AC22" s="422">
        <v>10</v>
      </c>
      <c r="AD22" s="422">
        <v>47</v>
      </c>
      <c r="AE22" s="422">
        <v>0</v>
      </c>
      <c r="AF22" s="422">
        <v>47</v>
      </c>
    </row>
    <row r="23" spans="1:32" s="420" customFormat="1" ht="61.5" customHeight="1">
      <c r="A23" s="709" t="s">
        <v>22</v>
      </c>
      <c r="B23" s="709"/>
      <c r="C23" s="421">
        <v>1</v>
      </c>
      <c r="D23" s="421">
        <v>0</v>
      </c>
      <c r="E23" s="421">
        <v>3</v>
      </c>
      <c r="F23" s="421">
        <v>0</v>
      </c>
      <c r="G23" s="421">
        <v>0</v>
      </c>
      <c r="H23" s="421">
        <v>0</v>
      </c>
      <c r="I23" s="421">
        <v>9</v>
      </c>
      <c r="J23" s="421">
        <v>0</v>
      </c>
      <c r="K23" s="421">
        <v>10</v>
      </c>
      <c r="L23" s="421">
        <v>0</v>
      </c>
      <c r="M23" s="421">
        <v>93</v>
      </c>
      <c r="N23" s="421">
        <v>0</v>
      </c>
      <c r="O23" s="421">
        <v>23</v>
      </c>
      <c r="P23" s="421">
        <v>0</v>
      </c>
      <c r="Q23" s="421">
        <v>89</v>
      </c>
      <c r="R23" s="421">
        <v>0</v>
      </c>
      <c r="S23" s="421">
        <v>6</v>
      </c>
      <c r="T23" s="421">
        <v>0</v>
      </c>
      <c r="U23" s="421">
        <v>20</v>
      </c>
      <c r="V23" s="421">
        <v>0</v>
      </c>
      <c r="W23" s="421">
        <v>0</v>
      </c>
      <c r="X23" s="421">
        <v>0</v>
      </c>
      <c r="Y23" s="421">
        <v>0</v>
      </c>
      <c r="Z23" s="421">
        <v>0</v>
      </c>
      <c r="AA23" s="421">
        <v>40</v>
      </c>
      <c r="AB23" s="421">
        <v>0</v>
      </c>
      <c r="AC23" s="421">
        <v>40</v>
      </c>
      <c r="AD23" s="421">
        <v>214</v>
      </c>
      <c r="AE23" s="421">
        <v>0</v>
      </c>
      <c r="AF23" s="421">
        <v>214</v>
      </c>
    </row>
    <row r="24" spans="1:32" s="420" customFormat="1" ht="61.5" customHeight="1">
      <c r="A24" s="709" t="s">
        <v>176</v>
      </c>
      <c r="B24" s="709"/>
      <c r="C24" s="421">
        <v>1</v>
      </c>
      <c r="D24" s="421">
        <v>0</v>
      </c>
      <c r="E24" s="421">
        <v>3</v>
      </c>
      <c r="F24" s="421">
        <v>0</v>
      </c>
      <c r="G24" s="421">
        <v>0</v>
      </c>
      <c r="H24" s="421">
        <v>0</v>
      </c>
      <c r="I24" s="421">
        <v>9</v>
      </c>
      <c r="J24" s="421">
        <v>0</v>
      </c>
      <c r="K24" s="421">
        <v>11</v>
      </c>
      <c r="L24" s="421">
        <v>0</v>
      </c>
      <c r="M24" s="421">
        <v>98</v>
      </c>
      <c r="N24" s="421">
        <v>0</v>
      </c>
      <c r="O24" s="421">
        <v>28</v>
      </c>
      <c r="P24" s="421">
        <v>0</v>
      </c>
      <c r="Q24" s="421">
        <v>98</v>
      </c>
      <c r="R24" s="421">
        <v>5</v>
      </c>
      <c r="S24" s="421">
        <v>7</v>
      </c>
      <c r="T24" s="421">
        <v>0</v>
      </c>
      <c r="U24" s="421">
        <v>21</v>
      </c>
      <c r="V24" s="421">
        <v>0</v>
      </c>
      <c r="W24" s="421">
        <v>0</v>
      </c>
      <c r="X24" s="421">
        <v>0</v>
      </c>
      <c r="Y24" s="421">
        <v>0</v>
      </c>
      <c r="Z24" s="421">
        <v>0</v>
      </c>
      <c r="AA24" s="421">
        <v>47</v>
      </c>
      <c r="AB24" s="421">
        <v>0</v>
      </c>
      <c r="AC24" s="421">
        <v>47</v>
      </c>
      <c r="AD24" s="421">
        <v>229</v>
      </c>
      <c r="AE24" s="421">
        <v>5</v>
      </c>
      <c r="AF24" s="421">
        <v>234</v>
      </c>
    </row>
  </sheetData>
  <sheetProtection/>
  <mergeCells count="28">
    <mergeCell ref="A12:B12"/>
    <mergeCell ref="A13:B13"/>
    <mergeCell ref="A18:B18"/>
    <mergeCell ref="A23:B23"/>
    <mergeCell ref="A24:B24"/>
    <mergeCell ref="A1:AD1"/>
    <mergeCell ref="U3:V3"/>
    <mergeCell ref="W3:X3"/>
    <mergeCell ref="Y3:Z3"/>
    <mergeCell ref="AA3:AC3"/>
    <mergeCell ref="AD3:AF3"/>
    <mergeCell ref="A8:B8"/>
    <mergeCell ref="AA2:AF2"/>
    <mergeCell ref="C3:D3"/>
    <mergeCell ref="E3:F3"/>
    <mergeCell ref="G3:H3"/>
    <mergeCell ref="I3:J3"/>
    <mergeCell ref="K3:L3"/>
    <mergeCell ref="M3:N3"/>
    <mergeCell ref="O3:P3"/>
    <mergeCell ref="W2:Z2"/>
    <mergeCell ref="Q3:R3"/>
    <mergeCell ref="S3:T3"/>
    <mergeCell ref="C2:F2"/>
    <mergeCell ref="G2:J2"/>
    <mergeCell ref="K2:N2"/>
    <mergeCell ref="O2:R2"/>
    <mergeCell ref="S2:V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22">
      <selection activeCell="A1" sqref="A1:B43"/>
    </sheetView>
  </sheetViews>
  <sheetFormatPr defaultColWidth="9.140625" defaultRowHeight="12.75"/>
  <cols>
    <col min="1" max="1" width="66.00390625" style="0" customWidth="1"/>
    <col min="2" max="2" width="87.421875" style="0" customWidth="1"/>
  </cols>
  <sheetData>
    <row r="1" spans="1:2" ht="15.75">
      <c r="A1" s="207" t="s">
        <v>64</v>
      </c>
      <c r="B1" s="207" t="s">
        <v>92</v>
      </c>
    </row>
    <row r="2" spans="1:2" ht="12.75">
      <c r="A2" s="208">
        <v>14</v>
      </c>
      <c r="B2" s="208">
        <v>14</v>
      </c>
    </row>
    <row r="3" spans="1:2" ht="12.75">
      <c r="A3" s="719" t="s">
        <v>246</v>
      </c>
      <c r="B3" s="719" t="s">
        <v>236</v>
      </c>
    </row>
    <row r="4" spans="1:2" ht="12.75">
      <c r="A4" s="720"/>
      <c r="B4" s="720"/>
    </row>
    <row r="5" spans="1:2" ht="12.75">
      <c r="A5" s="721"/>
      <c r="B5" s="721"/>
    </row>
    <row r="6" spans="1:2" ht="12.75">
      <c r="A6" s="719" t="s">
        <v>248</v>
      </c>
      <c r="B6" s="719" t="s">
        <v>245</v>
      </c>
    </row>
    <row r="7" spans="1:2" ht="12.75">
      <c r="A7" s="720"/>
      <c r="B7" s="720"/>
    </row>
    <row r="8" spans="1:2" ht="12.75">
      <c r="A8" s="721"/>
      <c r="B8" s="721"/>
    </row>
    <row r="9" spans="1:2" ht="12.75">
      <c r="A9" s="713" t="s">
        <v>249</v>
      </c>
      <c r="B9" s="713" t="s">
        <v>237</v>
      </c>
    </row>
    <row r="10" spans="1:2" ht="12.75">
      <c r="A10" s="714"/>
      <c r="B10" s="714"/>
    </row>
    <row r="11" spans="1:2" ht="12.75">
      <c r="A11" s="714"/>
      <c r="B11" s="714"/>
    </row>
    <row r="12" spans="1:2" ht="12.75">
      <c r="A12" s="715"/>
      <c r="B12" s="715"/>
    </row>
    <row r="13" spans="1:2" ht="12.75">
      <c r="A13" s="713" t="s">
        <v>250</v>
      </c>
      <c r="B13" s="716" t="s">
        <v>238</v>
      </c>
    </row>
    <row r="14" spans="1:2" ht="12.75">
      <c r="A14" s="714"/>
      <c r="B14" s="717"/>
    </row>
    <row r="15" spans="1:2" ht="12.75">
      <c r="A15" s="714"/>
      <c r="B15" s="717"/>
    </row>
    <row r="16" spans="1:2" ht="12.75">
      <c r="A16" s="715"/>
      <c r="B16" s="718"/>
    </row>
    <row r="17" spans="1:2" ht="15.75">
      <c r="A17" s="229" t="s">
        <v>251</v>
      </c>
      <c r="B17" s="229" t="s">
        <v>239</v>
      </c>
    </row>
    <row r="18" spans="1:2" ht="15.75">
      <c r="A18" s="229" t="s">
        <v>114</v>
      </c>
      <c r="B18" s="229" t="s">
        <v>114</v>
      </c>
    </row>
    <row r="19" spans="1:2" ht="15.75">
      <c r="A19" s="229" t="s">
        <v>252</v>
      </c>
      <c r="B19" s="229" t="s">
        <v>240</v>
      </c>
    </row>
    <row r="20" spans="1:2" ht="15.75">
      <c r="A20" s="229" t="s">
        <v>253</v>
      </c>
      <c r="B20" s="229" t="s">
        <v>241</v>
      </c>
    </row>
    <row r="21" spans="1:2" ht="15.75">
      <c r="A21" s="229" t="s">
        <v>114</v>
      </c>
      <c r="B21" s="229" t="s">
        <v>114</v>
      </c>
    </row>
    <row r="22" spans="1:2" ht="15.75">
      <c r="A22" s="415" t="s">
        <v>254</v>
      </c>
      <c r="B22" s="229" t="s">
        <v>242</v>
      </c>
    </row>
    <row r="23" spans="1:2" ht="15.75">
      <c r="A23" s="415" t="s">
        <v>255</v>
      </c>
      <c r="B23" s="229" t="s">
        <v>243</v>
      </c>
    </row>
    <row r="24" spans="1:2" ht="31.5">
      <c r="A24" s="229" t="s">
        <v>256</v>
      </c>
      <c r="B24" s="229" t="s">
        <v>244</v>
      </c>
    </row>
    <row r="25" spans="1:2" ht="15.75">
      <c r="A25" s="229" t="s">
        <v>114</v>
      </c>
      <c r="B25" s="229" t="s">
        <v>114</v>
      </c>
    </row>
    <row r="26" spans="1:2" ht="15.75">
      <c r="A26" s="229" t="s">
        <v>257</v>
      </c>
      <c r="B26" s="229" t="s">
        <v>247</v>
      </c>
    </row>
    <row r="27" spans="1:2" ht="31.5">
      <c r="A27" s="229" t="s">
        <v>258</v>
      </c>
      <c r="B27" s="229" t="s">
        <v>261</v>
      </c>
    </row>
    <row r="28" spans="1:2" ht="15.75">
      <c r="A28" s="229" t="s">
        <v>114</v>
      </c>
      <c r="B28" s="229" t="s">
        <v>114</v>
      </c>
    </row>
    <row r="29" spans="1:2" ht="15.75">
      <c r="A29" s="229" t="s">
        <v>259</v>
      </c>
      <c r="B29" s="229" t="s">
        <v>260</v>
      </c>
    </row>
    <row r="30" spans="1:2" ht="63">
      <c r="A30" s="229" t="s">
        <v>262</v>
      </c>
      <c r="B30" s="229" t="s">
        <v>263</v>
      </c>
    </row>
    <row r="31" spans="1:2" ht="15.75">
      <c r="A31" s="229" t="s">
        <v>114</v>
      </c>
      <c r="B31" s="229" t="s">
        <v>103</v>
      </c>
    </row>
    <row r="32" spans="1:2" ht="15.75">
      <c r="A32" s="229" t="s">
        <v>264</v>
      </c>
      <c r="B32" s="229" t="s">
        <v>265</v>
      </c>
    </row>
    <row r="33" spans="1:2" ht="15.75">
      <c r="A33" s="229" t="s">
        <v>266</v>
      </c>
      <c r="B33" s="229" t="s">
        <v>267</v>
      </c>
    </row>
    <row r="34" spans="1:2" ht="47.25">
      <c r="A34" s="229" t="s">
        <v>269</v>
      </c>
      <c r="B34" s="229" t="s">
        <v>268</v>
      </c>
    </row>
    <row r="35" spans="1:2" ht="47.25">
      <c r="A35" s="229" t="s">
        <v>270</v>
      </c>
      <c r="B35" s="229" t="s">
        <v>271</v>
      </c>
    </row>
    <row r="36" spans="1:2" ht="15.75">
      <c r="A36" s="229" t="s">
        <v>114</v>
      </c>
      <c r="B36" s="229" t="s">
        <v>114</v>
      </c>
    </row>
    <row r="37" spans="1:2" ht="31.5">
      <c r="A37" s="229" t="s">
        <v>272</v>
      </c>
      <c r="B37" s="229" t="s">
        <v>273</v>
      </c>
    </row>
    <row r="38" spans="1:2" ht="31.5">
      <c r="A38" s="229" t="s">
        <v>274</v>
      </c>
      <c r="B38" s="229" t="s">
        <v>275</v>
      </c>
    </row>
    <row r="39" spans="1:2" ht="15.75">
      <c r="A39" s="229" t="s">
        <v>114</v>
      </c>
      <c r="B39" s="229" t="s">
        <v>114</v>
      </c>
    </row>
    <row r="40" spans="1:2" ht="31.5">
      <c r="A40" s="229" t="s">
        <v>277</v>
      </c>
      <c r="B40" s="229" t="s">
        <v>278</v>
      </c>
    </row>
    <row r="41" spans="1:2" ht="15.75">
      <c r="A41" s="229" t="s">
        <v>279</v>
      </c>
      <c r="B41" s="229" t="s">
        <v>276</v>
      </c>
    </row>
    <row r="42" spans="1:2" ht="15.75">
      <c r="A42" s="232" t="s">
        <v>114</v>
      </c>
      <c r="B42" s="232" t="s">
        <v>114</v>
      </c>
    </row>
    <row r="43" spans="1:2" ht="15.75">
      <c r="A43" s="233" t="s">
        <v>114</v>
      </c>
      <c r="B43" s="233" t="s">
        <v>114</v>
      </c>
    </row>
  </sheetData>
  <sheetProtection/>
  <mergeCells count="8">
    <mergeCell ref="A13:A16"/>
    <mergeCell ref="B13:B16"/>
    <mergeCell ref="A3:A5"/>
    <mergeCell ref="B3:B5"/>
    <mergeCell ref="A6:A8"/>
    <mergeCell ref="B6:B8"/>
    <mergeCell ref="A9:A12"/>
    <mergeCell ref="B9:B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4" sqref="A174:IV2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48"/>
  <sheetViews>
    <sheetView view="pageBreakPreview" zoomScale="28" zoomScaleNormal="21" zoomScaleSheetLayoutView="28" zoomScalePageLayoutView="32" workbookViewId="0" topLeftCell="A1">
      <selection activeCell="F41" sqref="F41"/>
    </sheetView>
  </sheetViews>
  <sheetFormatPr defaultColWidth="9.140625" defaultRowHeight="12.75"/>
  <cols>
    <col min="1" max="1" width="15.57421875" style="10" customWidth="1"/>
    <col min="2" max="2" width="46.28125" style="10" customWidth="1"/>
    <col min="3" max="3" width="12.00390625" style="11" customWidth="1"/>
    <col min="4" max="4" width="20.421875" style="11" customWidth="1"/>
    <col min="5" max="5" width="16.00390625" style="11" customWidth="1"/>
    <col min="6" max="6" width="18.140625" style="11" customWidth="1"/>
    <col min="7" max="7" width="19.00390625" style="11" customWidth="1"/>
    <col min="8" max="8" width="28.7109375" style="11" customWidth="1"/>
    <col min="9" max="9" width="15.57421875" style="11" customWidth="1"/>
    <col min="10" max="10" width="22.8515625" style="11" customWidth="1"/>
    <col min="11" max="11" width="19.140625" style="11" customWidth="1"/>
    <col min="12" max="12" width="19.00390625" style="11" customWidth="1"/>
    <col min="13" max="13" width="25.57421875" style="11" customWidth="1"/>
    <col min="14" max="14" width="22.28125" style="11" customWidth="1"/>
    <col min="15" max="15" width="17.8515625" style="11" customWidth="1"/>
    <col min="16" max="16" width="13.28125" style="11" customWidth="1"/>
    <col min="17" max="17" width="20.421875" style="11" customWidth="1"/>
    <col min="18" max="18" width="18.28125" style="11" customWidth="1"/>
    <col min="19" max="19" width="21.140625" style="11" customWidth="1"/>
    <col min="20" max="20" width="23.140625" style="11" customWidth="1"/>
    <col min="21" max="21" width="17.00390625" style="11" customWidth="1"/>
    <col min="22" max="22" width="12.57421875" style="11" customWidth="1"/>
    <col min="23" max="23" width="18.28125" style="11" customWidth="1"/>
    <col min="24" max="24" width="14.421875" style="11" customWidth="1"/>
    <col min="25" max="25" width="21.140625" style="11" customWidth="1"/>
    <col min="26" max="26" width="15.7109375" style="11" customWidth="1"/>
    <col min="27" max="27" width="18.421875" style="11" customWidth="1"/>
    <col min="28" max="28" width="16.8515625" style="11" customWidth="1"/>
    <col min="29" max="29" width="11.8515625" style="11" customWidth="1"/>
    <col min="30" max="30" width="15.140625" style="11" customWidth="1"/>
    <col min="31" max="31" width="15.57421875" style="11" customWidth="1"/>
    <col min="32" max="32" width="21.57421875" style="11" customWidth="1"/>
    <col min="33" max="33" width="20.28125" style="11" customWidth="1"/>
    <col min="34" max="34" width="15.28125" style="55" customWidth="1"/>
    <col min="35" max="35" width="24.8515625" style="11" customWidth="1"/>
    <col min="36" max="36" width="24.7109375" style="11" customWidth="1"/>
    <col min="37" max="37" width="23.140625" style="11" customWidth="1"/>
    <col min="38" max="38" width="25.28125" style="11" customWidth="1"/>
    <col min="39" max="39" width="42.140625" style="11" customWidth="1"/>
    <col min="40" max="40" width="43.28125" style="11" customWidth="1"/>
    <col min="41" max="41" width="18.140625" style="11" customWidth="1"/>
    <col min="42" max="42" width="14.140625" style="11" customWidth="1"/>
    <col min="43" max="43" width="9.140625" style="11" customWidth="1"/>
    <col min="44" max="44" width="15.00390625" style="11" customWidth="1"/>
    <col min="45" max="16384" width="9.140625" style="11" customWidth="1"/>
  </cols>
  <sheetData>
    <row r="1" spans="1:34" s="16" customFormat="1" ht="48" customHeight="1">
      <c r="A1" s="642" t="s">
        <v>104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131"/>
      <c r="AH1" s="55"/>
    </row>
    <row r="2" spans="1:34" s="24" customFormat="1" ht="65.25" customHeight="1" thickBot="1">
      <c r="A2" s="637" t="s">
        <v>181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127"/>
      <c r="AH2" s="55"/>
    </row>
    <row r="3" spans="1:38" ht="39" customHeight="1" thickTop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643" t="s">
        <v>145</v>
      </c>
      <c r="AB3" s="643"/>
      <c r="AC3" s="643"/>
      <c r="AD3" s="644" t="s">
        <v>146</v>
      </c>
      <c r="AE3" s="620"/>
      <c r="AF3" s="620"/>
      <c r="AG3" s="122"/>
      <c r="AI3" s="130"/>
      <c r="AJ3" s="130"/>
      <c r="AK3" s="130"/>
      <c r="AL3" s="130"/>
    </row>
    <row r="4" spans="1:34" s="9" customFormat="1" ht="33" customHeight="1">
      <c r="A4" s="645" t="s">
        <v>0</v>
      </c>
      <c r="B4" s="645" t="s">
        <v>1</v>
      </c>
      <c r="C4" s="639" t="s">
        <v>131</v>
      </c>
      <c r="D4" s="639"/>
      <c r="E4" s="639" t="s">
        <v>132</v>
      </c>
      <c r="F4" s="639"/>
      <c r="G4" s="639" t="s">
        <v>133</v>
      </c>
      <c r="H4" s="639"/>
      <c r="I4" s="639" t="s">
        <v>134</v>
      </c>
      <c r="J4" s="639"/>
      <c r="K4" s="639" t="s">
        <v>135</v>
      </c>
      <c r="L4" s="639"/>
      <c r="M4" s="639" t="s">
        <v>136</v>
      </c>
      <c r="N4" s="639"/>
      <c r="O4" s="639" t="s">
        <v>147</v>
      </c>
      <c r="P4" s="639"/>
      <c r="Q4" s="639" t="s">
        <v>138</v>
      </c>
      <c r="R4" s="639"/>
      <c r="S4" s="639" t="s">
        <v>139</v>
      </c>
      <c r="T4" s="639"/>
      <c r="U4" s="639" t="s">
        <v>140</v>
      </c>
      <c r="V4" s="639"/>
      <c r="W4" s="639" t="s">
        <v>141</v>
      </c>
      <c r="X4" s="639"/>
      <c r="Y4" s="639" t="s">
        <v>130</v>
      </c>
      <c r="Z4" s="639"/>
      <c r="AA4" s="632" t="s">
        <v>13</v>
      </c>
      <c r="AB4" s="632" t="s">
        <v>14</v>
      </c>
      <c r="AC4" s="632" t="s">
        <v>15</v>
      </c>
      <c r="AD4" s="639" t="s">
        <v>16</v>
      </c>
      <c r="AE4" s="639"/>
      <c r="AF4" s="639" t="s">
        <v>17</v>
      </c>
      <c r="AG4" s="132"/>
      <c r="AH4" s="125"/>
    </row>
    <row r="5" spans="1:34" s="9" customFormat="1" ht="49.5" customHeight="1">
      <c r="A5" s="646"/>
      <c r="B5" s="646"/>
      <c r="C5" s="128" t="s">
        <v>18</v>
      </c>
      <c r="D5" s="128" t="s">
        <v>19</v>
      </c>
      <c r="E5" s="128" t="s">
        <v>18</v>
      </c>
      <c r="F5" s="128" t="s">
        <v>19</v>
      </c>
      <c r="G5" s="128" t="s">
        <v>18</v>
      </c>
      <c r="H5" s="128" t="s">
        <v>19</v>
      </c>
      <c r="I5" s="128" t="s">
        <v>18</v>
      </c>
      <c r="J5" s="128" t="s">
        <v>19</v>
      </c>
      <c r="K5" s="128" t="s">
        <v>18</v>
      </c>
      <c r="L5" s="128" t="s">
        <v>19</v>
      </c>
      <c r="M5" s="128" t="s">
        <v>18</v>
      </c>
      <c r="N5" s="128" t="s">
        <v>19</v>
      </c>
      <c r="O5" s="128" t="s">
        <v>18</v>
      </c>
      <c r="P5" s="128" t="s">
        <v>19</v>
      </c>
      <c r="Q5" s="128" t="s">
        <v>18</v>
      </c>
      <c r="R5" s="128" t="s">
        <v>19</v>
      </c>
      <c r="S5" s="128" t="s">
        <v>18</v>
      </c>
      <c r="T5" s="128" t="s">
        <v>19</v>
      </c>
      <c r="U5" s="128" t="s">
        <v>18</v>
      </c>
      <c r="V5" s="128" t="s">
        <v>19</v>
      </c>
      <c r="W5" s="128" t="s">
        <v>18</v>
      </c>
      <c r="X5" s="128" t="s">
        <v>19</v>
      </c>
      <c r="Y5" s="128" t="s">
        <v>18</v>
      </c>
      <c r="Z5" s="128" t="s">
        <v>19</v>
      </c>
      <c r="AA5" s="633"/>
      <c r="AB5" s="633"/>
      <c r="AC5" s="633"/>
      <c r="AD5" s="128" t="s">
        <v>18</v>
      </c>
      <c r="AE5" s="128" t="s">
        <v>19</v>
      </c>
      <c r="AF5" s="639"/>
      <c r="AG5" s="132"/>
      <c r="AH5" s="125"/>
    </row>
    <row r="6" spans="1:38" ht="45" customHeight="1">
      <c r="A6" s="63">
        <v>1</v>
      </c>
      <c r="B6" s="63" t="s">
        <v>101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2</v>
      </c>
      <c r="L6" s="54">
        <v>0</v>
      </c>
      <c r="M6" s="54">
        <v>2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1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f aca="true" t="shared" si="0" ref="AD6:AD23">C6+E6+G6+I6+K6+M6+O6+Q6+S6+U6+W6+Y6+AA6+AB6+AC6</f>
        <v>5</v>
      </c>
      <c r="AE6" s="54">
        <f aca="true" t="shared" si="1" ref="AE6:AE23">D6+F6+H6+J6+L6+N6+P6+R6+T6+V6+X6+Z6</f>
        <v>0</v>
      </c>
      <c r="AF6" s="54">
        <f aca="true" t="shared" si="2" ref="AF6:AF23">AD6+AE6</f>
        <v>5</v>
      </c>
      <c r="AG6" s="58"/>
      <c r="AI6" s="130"/>
      <c r="AJ6" s="130"/>
      <c r="AK6" s="130"/>
      <c r="AL6" s="130"/>
    </row>
    <row r="7" spans="1:38" ht="42.75" customHeight="1">
      <c r="A7" s="63">
        <v>2</v>
      </c>
      <c r="B7" s="63" t="s">
        <v>51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7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0</v>
      </c>
      <c r="AA7" s="54">
        <v>0</v>
      </c>
      <c r="AB7" s="54">
        <v>0</v>
      </c>
      <c r="AC7" s="54">
        <v>0</v>
      </c>
      <c r="AD7" s="54">
        <f t="shared" si="0"/>
        <v>9</v>
      </c>
      <c r="AE7" s="54">
        <f t="shared" si="1"/>
        <v>0</v>
      </c>
      <c r="AF7" s="54">
        <f t="shared" si="2"/>
        <v>9</v>
      </c>
      <c r="AG7" s="58"/>
      <c r="AI7" s="130"/>
      <c r="AJ7" s="130"/>
      <c r="AK7" s="130"/>
      <c r="AL7" s="130"/>
    </row>
    <row r="8" spans="1:38" ht="42.75" customHeight="1">
      <c r="A8" s="63">
        <v>3</v>
      </c>
      <c r="B8" s="63" t="s">
        <v>91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1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2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f t="shared" si="0"/>
        <v>3</v>
      </c>
      <c r="AE8" s="54">
        <f t="shared" si="1"/>
        <v>0</v>
      </c>
      <c r="AF8" s="54">
        <f t="shared" si="2"/>
        <v>3</v>
      </c>
      <c r="AG8" s="58"/>
      <c r="AH8" s="80"/>
      <c r="AI8" s="130"/>
      <c r="AJ8" s="130"/>
      <c r="AK8" s="130"/>
      <c r="AL8" s="130"/>
    </row>
    <row r="9" spans="1:44" s="8" customFormat="1" ht="42.75" customHeight="1">
      <c r="A9" s="613" t="s">
        <v>56</v>
      </c>
      <c r="B9" s="614"/>
      <c r="C9" s="57">
        <f>SUM(C6:C8)</f>
        <v>0</v>
      </c>
      <c r="D9" s="57">
        <f aca="true" t="shared" si="3" ref="D9:AC9">SUM(D6:D8)</f>
        <v>0</v>
      </c>
      <c r="E9" s="57">
        <f t="shared" si="3"/>
        <v>0</v>
      </c>
      <c r="F9" s="57">
        <f t="shared" si="3"/>
        <v>0</v>
      </c>
      <c r="G9" s="57">
        <f t="shared" si="3"/>
        <v>0</v>
      </c>
      <c r="H9" s="57">
        <f t="shared" si="3"/>
        <v>0</v>
      </c>
      <c r="I9" s="57">
        <f t="shared" si="3"/>
        <v>0</v>
      </c>
      <c r="J9" s="57">
        <f t="shared" si="3"/>
        <v>0</v>
      </c>
      <c r="K9" s="57">
        <f t="shared" si="3"/>
        <v>3</v>
      </c>
      <c r="L9" s="57">
        <f t="shared" si="3"/>
        <v>0</v>
      </c>
      <c r="M9" s="57">
        <f t="shared" si="3"/>
        <v>10</v>
      </c>
      <c r="N9" s="57">
        <f t="shared" si="3"/>
        <v>0</v>
      </c>
      <c r="O9" s="57">
        <f t="shared" si="3"/>
        <v>0</v>
      </c>
      <c r="P9" s="57">
        <f t="shared" si="3"/>
        <v>0</v>
      </c>
      <c r="Q9" s="57">
        <f t="shared" si="3"/>
        <v>0</v>
      </c>
      <c r="R9" s="57">
        <f t="shared" si="3"/>
        <v>0</v>
      </c>
      <c r="S9" s="57">
        <f t="shared" si="3"/>
        <v>3</v>
      </c>
      <c r="T9" s="57">
        <f t="shared" si="3"/>
        <v>0</v>
      </c>
      <c r="U9" s="57">
        <f t="shared" si="3"/>
        <v>0</v>
      </c>
      <c r="V9" s="57">
        <f t="shared" si="3"/>
        <v>0</v>
      </c>
      <c r="W9" s="57">
        <f t="shared" si="3"/>
        <v>0</v>
      </c>
      <c r="X9" s="57">
        <f t="shared" si="3"/>
        <v>0</v>
      </c>
      <c r="Y9" s="57">
        <f t="shared" si="3"/>
        <v>1</v>
      </c>
      <c r="Z9" s="57">
        <f t="shared" si="3"/>
        <v>0</v>
      </c>
      <c r="AA9" s="57">
        <f t="shared" si="3"/>
        <v>0</v>
      </c>
      <c r="AB9" s="57">
        <f t="shared" si="3"/>
        <v>0</v>
      </c>
      <c r="AC9" s="57">
        <f t="shared" si="3"/>
        <v>0</v>
      </c>
      <c r="AD9" s="57">
        <f t="shared" si="0"/>
        <v>17</v>
      </c>
      <c r="AE9" s="57">
        <f t="shared" si="1"/>
        <v>0</v>
      </c>
      <c r="AF9" s="57">
        <f t="shared" si="2"/>
        <v>17</v>
      </c>
      <c r="AG9" s="59"/>
      <c r="AH9" s="125"/>
      <c r="AI9" s="15"/>
      <c r="AJ9" s="15"/>
      <c r="AK9" s="15"/>
      <c r="AL9" s="15"/>
      <c r="AR9" s="4"/>
    </row>
    <row r="10" spans="1:38" ht="42.75" customHeight="1">
      <c r="A10" s="63">
        <v>4</v>
      </c>
      <c r="B10" s="63" t="s">
        <v>48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3</v>
      </c>
      <c r="L10" s="54">
        <v>0</v>
      </c>
      <c r="M10" s="54">
        <v>4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2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f t="shared" si="0"/>
        <v>9</v>
      </c>
      <c r="AE10" s="54">
        <f t="shared" si="1"/>
        <v>0</v>
      </c>
      <c r="AF10" s="54">
        <f t="shared" si="2"/>
        <v>9</v>
      </c>
      <c r="AG10" s="58"/>
      <c r="AI10" s="130"/>
      <c r="AJ10" s="130"/>
      <c r="AK10" s="130"/>
      <c r="AL10" s="130"/>
    </row>
    <row r="11" spans="1:38" ht="42.75" customHeight="1">
      <c r="A11" s="63">
        <v>5</v>
      </c>
      <c r="B11" s="63" t="s">
        <v>49</v>
      </c>
      <c r="C11" s="54">
        <v>0</v>
      </c>
      <c r="D11" s="54">
        <v>0</v>
      </c>
      <c r="E11" s="54">
        <v>0</v>
      </c>
      <c r="F11" s="54">
        <v>0</v>
      </c>
      <c r="G11" s="54">
        <v>1</v>
      </c>
      <c r="H11" s="54">
        <v>0</v>
      </c>
      <c r="I11" s="54">
        <v>0</v>
      </c>
      <c r="J11" s="54">
        <v>0</v>
      </c>
      <c r="K11" s="54">
        <v>6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2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1</v>
      </c>
      <c r="Z11" s="54">
        <v>0</v>
      </c>
      <c r="AA11" s="54">
        <v>0</v>
      </c>
      <c r="AB11" s="54">
        <v>0</v>
      </c>
      <c r="AC11" s="54">
        <v>0</v>
      </c>
      <c r="AD11" s="54">
        <f t="shared" si="0"/>
        <v>11</v>
      </c>
      <c r="AE11" s="54">
        <f t="shared" si="1"/>
        <v>0</v>
      </c>
      <c r="AF11" s="54">
        <f t="shared" si="2"/>
        <v>11</v>
      </c>
      <c r="AG11" s="58"/>
      <c r="AI11" s="130"/>
      <c r="AJ11" s="130"/>
      <c r="AK11" s="130"/>
      <c r="AL11" s="130"/>
    </row>
    <row r="12" spans="1:38" ht="42.75" customHeight="1">
      <c r="A12" s="63">
        <v>6</v>
      </c>
      <c r="B12" s="63" t="s">
        <v>20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3</v>
      </c>
      <c r="L12" s="54">
        <v>0</v>
      </c>
      <c r="M12" s="54">
        <v>3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5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f t="shared" si="0"/>
        <v>11</v>
      </c>
      <c r="AE12" s="54">
        <f t="shared" si="1"/>
        <v>0</v>
      </c>
      <c r="AF12" s="54">
        <f t="shared" si="2"/>
        <v>11</v>
      </c>
      <c r="AG12" s="58"/>
      <c r="AI12" s="130"/>
      <c r="AJ12" s="130"/>
      <c r="AK12" s="130"/>
      <c r="AL12" s="130"/>
    </row>
    <row r="13" spans="1:38" s="8" customFormat="1" ht="42.75" customHeight="1">
      <c r="A13" s="613" t="s">
        <v>21</v>
      </c>
      <c r="B13" s="614"/>
      <c r="C13" s="57">
        <f>SUM(C10:C12)</f>
        <v>0</v>
      </c>
      <c r="D13" s="57">
        <f aca="true" t="shared" si="4" ref="D13:AC13">SUM(D10:D12)</f>
        <v>0</v>
      </c>
      <c r="E13" s="57">
        <f t="shared" si="4"/>
        <v>0</v>
      </c>
      <c r="F13" s="57">
        <f t="shared" si="4"/>
        <v>0</v>
      </c>
      <c r="G13" s="57">
        <f t="shared" si="4"/>
        <v>1</v>
      </c>
      <c r="H13" s="57">
        <f t="shared" si="4"/>
        <v>0</v>
      </c>
      <c r="I13" s="57">
        <f t="shared" si="4"/>
        <v>0</v>
      </c>
      <c r="J13" s="57">
        <f t="shared" si="4"/>
        <v>0</v>
      </c>
      <c r="K13" s="57">
        <f t="shared" si="4"/>
        <v>12</v>
      </c>
      <c r="L13" s="57">
        <f t="shared" si="4"/>
        <v>0</v>
      </c>
      <c r="M13" s="57">
        <f t="shared" si="4"/>
        <v>8</v>
      </c>
      <c r="N13" s="57">
        <f t="shared" si="4"/>
        <v>0</v>
      </c>
      <c r="O13" s="57">
        <f t="shared" si="4"/>
        <v>0</v>
      </c>
      <c r="P13" s="57">
        <f t="shared" si="4"/>
        <v>0</v>
      </c>
      <c r="Q13" s="57">
        <f t="shared" si="4"/>
        <v>0</v>
      </c>
      <c r="R13" s="57">
        <f t="shared" si="4"/>
        <v>0</v>
      </c>
      <c r="S13" s="57">
        <f t="shared" si="4"/>
        <v>9</v>
      </c>
      <c r="T13" s="57">
        <f t="shared" si="4"/>
        <v>0</v>
      </c>
      <c r="U13" s="57">
        <f t="shared" si="4"/>
        <v>0</v>
      </c>
      <c r="V13" s="57">
        <f t="shared" si="4"/>
        <v>0</v>
      </c>
      <c r="W13" s="57">
        <f t="shared" si="4"/>
        <v>0</v>
      </c>
      <c r="X13" s="57">
        <f t="shared" si="4"/>
        <v>0</v>
      </c>
      <c r="Y13" s="57">
        <f t="shared" si="4"/>
        <v>1</v>
      </c>
      <c r="Z13" s="57">
        <f t="shared" si="4"/>
        <v>0</v>
      </c>
      <c r="AA13" s="57">
        <f t="shared" si="4"/>
        <v>0</v>
      </c>
      <c r="AB13" s="57">
        <f t="shared" si="4"/>
        <v>0</v>
      </c>
      <c r="AC13" s="57">
        <f t="shared" si="4"/>
        <v>0</v>
      </c>
      <c r="AD13" s="57">
        <f t="shared" si="0"/>
        <v>31</v>
      </c>
      <c r="AE13" s="57">
        <f t="shared" si="1"/>
        <v>0</v>
      </c>
      <c r="AF13" s="57">
        <f t="shared" si="2"/>
        <v>31</v>
      </c>
      <c r="AG13" s="59"/>
      <c r="AH13" s="125"/>
      <c r="AI13" s="15"/>
      <c r="AJ13" s="15"/>
      <c r="AK13" s="15"/>
      <c r="AL13" s="15"/>
    </row>
    <row r="14" spans="1:38" s="8" customFormat="1" ht="42.75" customHeight="1">
      <c r="A14" s="613" t="s">
        <v>175</v>
      </c>
      <c r="B14" s="614"/>
      <c r="C14" s="57">
        <f>C9+C13</f>
        <v>0</v>
      </c>
      <c r="D14" s="57">
        <f aca="true" t="shared" si="5" ref="D14:AC14">D9+D13</f>
        <v>0</v>
      </c>
      <c r="E14" s="57">
        <f t="shared" si="5"/>
        <v>0</v>
      </c>
      <c r="F14" s="57">
        <f t="shared" si="5"/>
        <v>0</v>
      </c>
      <c r="G14" s="57">
        <f t="shared" si="5"/>
        <v>1</v>
      </c>
      <c r="H14" s="57">
        <f t="shared" si="5"/>
        <v>0</v>
      </c>
      <c r="I14" s="57">
        <f t="shared" si="5"/>
        <v>0</v>
      </c>
      <c r="J14" s="57">
        <f t="shared" si="5"/>
        <v>0</v>
      </c>
      <c r="K14" s="57">
        <f t="shared" si="5"/>
        <v>15</v>
      </c>
      <c r="L14" s="57">
        <f t="shared" si="5"/>
        <v>0</v>
      </c>
      <c r="M14" s="57">
        <f t="shared" si="5"/>
        <v>18</v>
      </c>
      <c r="N14" s="57">
        <f t="shared" si="5"/>
        <v>0</v>
      </c>
      <c r="O14" s="57">
        <f t="shared" si="5"/>
        <v>0</v>
      </c>
      <c r="P14" s="57">
        <f t="shared" si="5"/>
        <v>0</v>
      </c>
      <c r="Q14" s="57">
        <f t="shared" si="5"/>
        <v>0</v>
      </c>
      <c r="R14" s="57">
        <f t="shared" si="5"/>
        <v>0</v>
      </c>
      <c r="S14" s="57">
        <f t="shared" si="5"/>
        <v>12</v>
      </c>
      <c r="T14" s="57">
        <f t="shared" si="5"/>
        <v>0</v>
      </c>
      <c r="U14" s="57">
        <f t="shared" si="5"/>
        <v>0</v>
      </c>
      <c r="V14" s="57">
        <f t="shared" si="5"/>
        <v>0</v>
      </c>
      <c r="W14" s="57">
        <f t="shared" si="5"/>
        <v>0</v>
      </c>
      <c r="X14" s="57">
        <f t="shared" si="5"/>
        <v>0</v>
      </c>
      <c r="Y14" s="57">
        <f t="shared" si="5"/>
        <v>2</v>
      </c>
      <c r="Z14" s="57">
        <f t="shared" si="5"/>
        <v>0</v>
      </c>
      <c r="AA14" s="57">
        <f t="shared" si="5"/>
        <v>0</v>
      </c>
      <c r="AB14" s="57">
        <f t="shared" si="5"/>
        <v>0</v>
      </c>
      <c r="AC14" s="57">
        <f t="shared" si="5"/>
        <v>0</v>
      </c>
      <c r="AD14" s="57">
        <f t="shared" si="0"/>
        <v>48</v>
      </c>
      <c r="AE14" s="57">
        <f t="shared" si="1"/>
        <v>0</v>
      </c>
      <c r="AF14" s="57">
        <f t="shared" si="2"/>
        <v>48</v>
      </c>
      <c r="AG14" s="59"/>
      <c r="AH14" s="125"/>
      <c r="AI14" s="15"/>
      <c r="AJ14" s="15"/>
      <c r="AK14" s="15"/>
      <c r="AL14" s="15"/>
    </row>
    <row r="15" spans="1:38" ht="42.75" customHeight="1">
      <c r="A15" s="63">
        <v>7</v>
      </c>
      <c r="B15" s="63" t="s">
        <v>46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0</v>
      </c>
      <c r="AA15" s="54">
        <v>0</v>
      </c>
      <c r="AB15" s="54">
        <v>0</v>
      </c>
      <c r="AC15" s="54">
        <v>0</v>
      </c>
      <c r="AD15" s="54">
        <f t="shared" si="0"/>
        <v>2</v>
      </c>
      <c r="AE15" s="54">
        <f t="shared" si="1"/>
        <v>0</v>
      </c>
      <c r="AF15" s="54">
        <f t="shared" si="2"/>
        <v>2</v>
      </c>
      <c r="AG15" s="58"/>
      <c r="AI15" s="641"/>
      <c r="AJ15" s="641"/>
      <c r="AK15" s="130"/>
      <c r="AL15" s="130"/>
    </row>
    <row r="16" spans="1:38" ht="42.75" customHeight="1">
      <c r="A16" s="63">
        <v>8</v>
      </c>
      <c r="B16" s="63" t="s">
        <v>185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29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f>C16+E16+G16+I16+K16+M16+O16+Q16+S16+U16+W16+Y16+AA16+AB16+AC16</f>
        <v>30</v>
      </c>
      <c r="AE16" s="54">
        <f>D16+F16+H16+J16+L16+N16+P16+R16+T16+V16+X16+Z16</f>
        <v>0</v>
      </c>
      <c r="AF16" s="54">
        <f>AD16+AE16</f>
        <v>30</v>
      </c>
      <c r="AG16" s="58"/>
      <c r="AI16" s="130"/>
      <c r="AJ16" s="130"/>
      <c r="AK16" s="130"/>
      <c r="AL16" s="130"/>
    </row>
    <row r="17" spans="1:38" ht="42.75" customHeight="1">
      <c r="A17" s="63">
        <v>9</v>
      </c>
      <c r="B17" s="63" t="s">
        <v>47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4</v>
      </c>
      <c r="L17" s="54">
        <v>0</v>
      </c>
      <c r="M17" s="54">
        <v>3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2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f>C17+E17+G17+I17+K17+M17+O17+Q17+S17+U17+W17+Y17+AA17+AB17+AC17</f>
        <v>9</v>
      </c>
      <c r="AE17" s="54">
        <f>D17+F17+H17+J17+L17+N17+P17+R17+T17+V17+X17+Z17</f>
        <v>0</v>
      </c>
      <c r="AF17" s="54">
        <f>AD17+AE17</f>
        <v>9</v>
      </c>
      <c r="AG17" s="58"/>
      <c r="AI17" s="51"/>
      <c r="AJ17" s="51"/>
      <c r="AK17" s="130"/>
      <c r="AL17" s="130"/>
    </row>
    <row r="18" spans="1:38" ht="42.75" customHeight="1">
      <c r="A18" s="63">
        <v>10</v>
      </c>
      <c r="B18" s="63" t="s">
        <v>50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1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f>C18+E18+G18+I18+K18+M18+O18+Q18+S18+U18+W18+Y18+AA18+AB18+AC18</f>
        <v>1</v>
      </c>
      <c r="AE18" s="54">
        <f>D18+F18+H18+J18+L18+N18+P18+R18+T18+V18+X18+Z18</f>
        <v>0</v>
      </c>
      <c r="AF18" s="54">
        <f>AD18+AE18</f>
        <v>1</v>
      </c>
      <c r="AG18" s="58"/>
      <c r="AI18" s="51"/>
      <c r="AJ18" s="51"/>
      <c r="AK18" s="130"/>
      <c r="AL18" s="130"/>
    </row>
    <row r="19" spans="1:38" s="8" customFormat="1" ht="42.75" customHeight="1">
      <c r="A19" s="613" t="s">
        <v>55</v>
      </c>
      <c r="B19" s="614"/>
      <c r="C19" s="57">
        <f>SUM(C15:C18)</f>
        <v>0</v>
      </c>
      <c r="D19" s="57">
        <f aca="true" t="shared" si="6" ref="D19:AC19">SUM(D15:D18)</f>
        <v>0</v>
      </c>
      <c r="E19" s="57">
        <f t="shared" si="6"/>
        <v>0</v>
      </c>
      <c r="F19" s="57">
        <f t="shared" si="6"/>
        <v>0</v>
      </c>
      <c r="G19" s="57">
        <f t="shared" si="6"/>
        <v>0</v>
      </c>
      <c r="H19" s="57">
        <f t="shared" si="6"/>
        <v>0</v>
      </c>
      <c r="I19" s="57">
        <f t="shared" si="6"/>
        <v>0</v>
      </c>
      <c r="J19" s="57">
        <f t="shared" si="6"/>
        <v>0</v>
      </c>
      <c r="K19" s="57">
        <f t="shared" si="6"/>
        <v>5</v>
      </c>
      <c r="L19" s="57">
        <f t="shared" si="6"/>
        <v>0</v>
      </c>
      <c r="M19" s="57">
        <f t="shared" si="6"/>
        <v>5</v>
      </c>
      <c r="N19" s="57">
        <f t="shared" si="6"/>
        <v>0</v>
      </c>
      <c r="O19" s="57">
        <f t="shared" si="6"/>
        <v>0</v>
      </c>
      <c r="P19" s="57">
        <f t="shared" si="6"/>
        <v>0</v>
      </c>
      <c r="Q19" s="57">
        <f t="shared" si="6"/>
        <v>0</v>
      </c>
      <c r="R19" s="57">
        <f t="shared" si="6"/>
        <v>0</v>
      </c>
      <c r="S19" s="57">
        <f t="shared" si="6"/>
        <v>31</v>
      </c>
      <c r="T19" s="57">
        <f t="shared" si="6"/>
        <v>0</v>
      </c>
      <c r="U19" s="57">
        <f t="shared" si="6"/>
        <v>0</v>
      </c>
      <c r="V19" s="57">
        <f t="shared" si="6"/>
        <v>0</v>
      </c>
      <c r="W19" s="57">
        <f t="shared" si="6"/>
        <v>0</v>
      </c>
      <c r="X19" s="57">
        <f t="shared" si="6"/>
        <v>0</v>
      </c>
      <c r="Y19" s="57">
        <f t="shared" si="6"/>
        <v>1</v>
      </c>
      <c r="Z19" s="57">
        <f t="shared" si="6"/>
        <v>0</v>
      </c>
      <c r="AA19" s="57">
        <f t="shared" si="6"/>
        <v>0</v>
      </c>
      <c r="AB19" s="57">
        <f t="shared" si="6"/>
        <v>0</v>
      </c>
      <c r="AC19" s="57">
        <f t="shared" si="6"/>
        <v>0</v>
      </c>
      <c r="AD19" s="57">
        <f t="shared" si="0"/>
        <v>42</v>
      </c>
      <c r="AE19" s="57">
        <f t="shared" si="1"/>
        <v>0</v>
      </c>
      <c r="AF19" s="57">
        <f t="shared" si="2"/>
        <v>42</v>
      </c>
      <c r="AG19" s="59"/>
      <c r="AH19" s="125"/>
      <c r="AI19" s="127"/>
      <c r="AJ19" s="127"/>
      <c r="AK19" s="15"/>
      <c r="AL19" s="15"/>
    </row>
    <row r="20" spans="1:38" ht="42.75" customHeight="1">
      <c r="A20" s="63">
        <v>11</v>
      </c>
      <c r="B20" s="63" t="s">
        <v>52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2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f t="shared" si="0"/>
        <v>2</v>
      </c>
      <c r="AE20" s="54">
        <f t="shared" si="1"/>
        <v>0</v>
      </c>
      <c r="AF20" s="54">
        <f t="shared" si="2"/>
        <v>2</v>
      </c>
      <c r="AG20" s="58"/>
      <c r="AI20" s="51"/>
      <c r="AJ20" s="51"/>
      <c r="AK20" s="130"/>
      <c r="AL20" s="130"/>
    </row>
    <row r="21" spans="1:38" ht="42.75" customHeight="1">
      <c r="A21" s="63">
        <v>12</v>
      </c>
      <c r="B21" s="63" t="s">
        <v>53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2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f t="shared" si="0"/>
        <v>3</v>
      </c>
      <c r="AE21" s="54">
        <f t="shared" si="1"/>
        <v>0</v>
      </c>
      <c r="AF21" s="54">
        <f t="shared" si="2"/>
        <v>3</v>
      </c>
      <c r="AG21" s="58"/>
      <c r="AI21" s="51"/>
      <c r="AJ21" s="51"/>
      <c r="AK21" s="130"/>
      <c r="AL21" s="130"/>
    </row>
    <row r="22" spans="1:38" ht="42.75" customHeight="1">
      <c r="A22" s="63">
        <v>13</v>
      </c>
      <c r="B22" s="63" t="s">
        <v>54</v>
      </c>
      <c r="C22" s="54">
        <v>0</v>
      </c>
      <c r="D22" s="54">
        <v>0</v>
      </c>
      <c r="E22" s="54">
        <v>0</v>
      </c>
      <c r="F22" s="54">
        <v>0</v>
      </c>
      <c r="G22" s="54">
        <v>1</v>
      </c>
      <c r="H22" s="54">
        <v>0</v>
      </c>
      <c r="I22" s="54">
        <v>0</v>
      </c>
      <c r="J22" s="54">
        <v>0</v>
      </c>
      <c r="K22" s="54">
        <v>4</v>
      </c>
      <c r="L22" s="54">
        <v>0</v>
      </c>
      <c r="M22" s="54">
        <v>4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2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5</v>
      </c>
      <c r="Z22" s="54">
        <v>0</v>
      </c>
      <c r="AA22" s="54">
        <v>0</v>
      </c>
      <c r="AB22" s="54">
        <v>0</v>
      </c>
      <c r="AC22" s="54">
        <v>0</v>
      </c>
      <c r="AD22" s="54">
        <f t="shared" si="0"/>
        <v>16</v>
      </c>
      <c r="AE22" s="54">
        <f t="shared" si="1"/>
        <v>0</v>
      </c>
      <c r="AF22" s="54">
        <f t="shared" si="2"/>
        <v>16</v>
      </c>
      <c r="AG22" s="58"/>
      <c r="AI22" s="51"/>
      <c r="AJ22" s="51"/>
      <c r="AK22" s="130"/>
      <c r="AL22" s="130"/>
    </row>
    <row r="23" spans="1:38" s="8" customFormat="1" ht="42.75" customHeight="1">
      <c r="A23" s="613" t="s">
        <v>22</v>
      </c>
      <c r="B23" s="614"/>
      <c r="C23" s="57">
        <f>SUM(C20:C22)</f>
        <v>0</v>
      </c>
      <c r="D23" s="57">
        <f aca="true" t="shared" si="7" ref="D23:AC23">SUM(D20:D22)</f>
        <v>0</v>
      </c>
      <c r="E23" s="57">
        <f t="shared" si="7"/>
        <v>0</v>
      </c>
      <c r="F23" s="57">
        <f t="shared" si="7"/>
        <v>0</v>
      </c>
      <c r="G23" s="57">
        <f t="shared" si="7"/>
        <v>1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5</v>
      </c>
      <c r="L23" s="57">
        <f t="shared" si="7"/>
        <v>0</v>
      </c>
      <c r="M23" s="57">
        <f t="shared" si="7"/>
        <v>8</v>
      </c>
      <c r="N23" s="57">
        <f t="shared" si="7"/>
        <v>0</v>
      </c>
      <c r="O23" s="57">
        <f t="shared" si="7"/>
        <v>0</v>
      </c>
      <c r="P23" s="57">
        <f t="shared" si="7"/>
        <v>0</v>
      </c>
      <c r="Q23" s="57">
        <f t="shared" si="7"/>
        <v>0</v>
      </c>
      <c r="R23" s="57">
        <f t="shared" si="7"/>
        <v>0</v>
      </c>
      <c r="S23" s="57">
        <f t="shared" si="7"/>
        <v>2</v>
      </c>
      <c r="T23" s="57">
        <f t="shared" si="7"/>
        <v>0</v>
      </c>
      <c r="U23" s="57">
        <f t="shared" si="7"/>
        <v>0</v>
      </c>
      <c r="V23" s="57">
        <f t="shared" si="7"/>
        <v>0</v>
      </c>
      <c r="W23" s="57">
        <f t="shared" si="7"/>
        <v>0</v>
      </c>
      <c r="X23" s="57">
        <f t="shared" si="7"/>
        <v>0</v>
      </c>
      <c r="Y23" s="57">
        <f t="shared" si="7"/>
        <v>5</v>
      </c>
      <c r="Z23" s="57">
        <f t="shared" si="7"/>
        <v>0</v>
      </c>
      <c r="AA23" s="57">
        <f t="shared" si="7"/>
        <v>0</v>
      </c>
      <c r="AB23" s="57">
        <f t="shared" si="7"/>
        <v>0</v>
      </c>
      <c r="AC23" s="57">
        <f t="shared" si="7"/>
        <v>0</v>
      </c>
      <c r="AD23" s="57">
        <f t="shared" si="0"/>
        <v>21</v>
      </c>
      <c r="AE23" s="57">
        <f t="shared" si="1"/>
        <v>0</v>
      </c>
      <c r="AF23" s="57">
        <f t="shared" si="2"/>
        <v>21</v>
      </c>
      <c r="AG23" s="59"/>
      <c r="AH23" s="125"/>
      <c r="AI23" s="127"/>
      <c r="AJ23" s="127"/>
      <c r="AK23" s="15"/>
      <c r="AL23" s="15"/>
    </row>
    <row r="24" spans="1:36" s="82" customFormat="1" ht="42.75" customHeight="1">
      <c r="A24" s="613" t="s">
        <v>176</v>
      </c>
      <c r="B24" s="614"/>
      <c r="C24" s="57">
        <f>C19+C23</f>
        <v>0</v>
      </c>
      <c r="D24" s="57">
        <f aca="true" t="shared" si="8" ref="D24:AC24">D19+D23</f>
        <v>0</v>
      </c>
      <c r="E24" s="57">
        <f t="shared" si="8"/>
        <v>0</v>
      </c>
      <c r="F24" s="57">
        <f t="shared" si="8"/>
        <v>0</v>
      </c>
      <c r="G24" s="57">
        <f t="shared" si="8"/>
        <v>1</v>
      </c>
      <c r="H24" s="57">
        <f t="shared" si="8"/>
        <v>0</v>
      </c>
      <c r="I24" s="57">
        <f t="shared" si="8"/>
        <v>0</v>
      </c>
      <c r="J24" s="57">
        <f t="shared" si="8"/>
        <v>0</v>
      </c>
      <c r="K24" s="57">
        <f t="shared" si="8"/>
        <v>10</v>
      </c>
      <c r="L24" s="57">
        <f t="shared" si="8"/>
        <v>0</v>
      </c>
      <c r="M24" s="57">
        <f t="shared" si="8"/>
        <v>13</v>
      </c>
      <c r="N24" s="57">
        <f t="shared" si="8"/>
        <v>0</v>
      </c>
      <c r="O24" s="57">
        <f t="shared" si="8"/>
        <v>0</v>
      </c>
      <c r="P24" s="57">
        <f t="shared" si="8"/>
        <v>0</v>
      </c>
      <c r="Q24" s="57">
        <f t="shared" si="8"/>
        <v>0</v>
      </c>
      <c r="R24" s="57">
        <f t="shared" si="8"/>
        <v>0</v>
      </c>
      <c r="S24" s="57">
        <f t="shared" si="8"/>
        <v>33</v>
      </c>
      <c r="T24" s="57">
        <f t="shared" si="8"/>
        <v>0</v>
      </c>
      <c r="U24" s="57">
        <f t="shared" si="8"/>
        <v>0</v>
      </c>
      <c r="V24" s="57">
        <f t="shared" si="8"/>
        <v>0</v>
      </c>
      <c r="W24" s="57">
        <f t="shared" si="8"/>
        <v>0</v>
      </c>
      <c r="X24" s="57">
        <f t="shared" si="8"/>
        <v>0</v>
      </c>
      <c r="Y24" s="57">
        <f t="shared" si="8"/>
        <v>6</v>
      </c>
      <c r="Z24" s="57">
        <f t="shared" si="8"/>
        <v>0</v>
      </c>
      <c r="AA24" s="57">
        <f t="shared" si="8"/>
        <v>0</v>
      </c>
      <c r="AB24" s="57">
        <f t="shared" si="8"/>
        <v>0</v>
      </c>
      <c r="AC24" s="57">
        <f t="shared" si="8"/>
        <v>0</v>
      </c>
      <c r="AD24" s="57">
        <f>AD19+AD23</f>
        <v>63</v>
      </c>
      <c r="AE24" s="57">
        <f>AE19+AE23</f>
        <v>0</v>
      </c>
      <c r="AF24" s="57">
        <f>AF19+AF23</f>
        <v>63</v>
      </c>
      <c r="AG24" s="59"/>
      <c r="AH24" s="125"/>
      <c r="AI24" s="127"/>
      <c r="AJ24" s="127"/>
    </row>
    <row r="25" spans="1:38" ht="42.75" customHeight="1">
      <c r="A25" s="63">
        <v>14</v>
      </c>
      <c r="B25" s="63" t="s">
        <v>23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91</v>
      </c>
      <c r="I25" s="54">
        <v>0</v>
      </c>
      <c r="J25" s="54">
        <v>0</v>
      </c>
      <c r="K25" s="54">
        <v>0</v>
      </c>
      <c r="L25" s="54">
        <v>14</v>
      </c>
      <c r="M25" s="54">
        <v>0</v>
      </c>
      <c r="N25" s="54">
        <v>10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f aca="true" t="shared" si="9" ref="AD25:AD42">C25+E25+G25+I25+K25+M25+O25+Q25+S25+U25+W25+Y25+AA25+AB25+AC25</f>
        <v>0</v>
      </c>
      <c r="AE25" s="54">
        <f aca="true" t="shared" si="10" ref="AE25:AE42">D25+F25+H25+J25+L25+N25+P25+R25+T25+V25+X25+Z25</f>
        <v>115</v>
      </c>
      <c r="AF25" s="54">
        <f aca="true" t="shared" si="11" ref="AF25:AF42">AD25+AE25</f>
        <v>115</v>
      </c>
      <c r="AG25" s="58"/>
      <c r="AI25" s="51"/>
      <c r="AJ25" s="51"/>
      <c r="AK25" s="130"/>
      <c r="AL25" s="130"/>
    </row>
    <row r="26" spans="1:38" ht="42.75" customHeight="1">
      <c r="A26" s="63">
        <v>15</v>
      </c>
      <c r="B26" s="63" t="s">
        <v>142</v>
      </c>
      <c r="C26" s="54">
        <v>0</v>
      </c>
      <c r="D26" s="54">
        <v>0</v>
      </c>
      <c r="E26" s="54">
        <v>0</v>
      </c>
      <c r="F26" s="54">
        <v>0</v>
      </c>
      <c r="G26" s="54">
        <v>5</v>
      </c>
      <c r="H26" s="54">
        <v>51</v>
      </c>
      <c r="I26" s="54">
        <v>0</v>
      </c>
      <c r="J26" s="54">
        <v>0</v>
      </c>
      <c r="K26" s="54">
        <v>5</v>
      </c>
      <c r="L26" s="54">
        <v>2</v>
      </c>
      <c r="M26" s="54">
        <v>1</v>
      </c>
      <c r="N26" s="54">
        <v>1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f t="shared" si="9"/>
        <v>11</v>
      </c>
      <c r="AE26" s="54">
        <f t="shared" si="10"/>
        <v>54</v>
      </c>
      <c r="AF26" s="54">
        <f t="shared" si="11"/>
        <v>65</v>
      </c>
      <c r="AG26" s="58"/>
      <c r="AI26" s="51"/>
      <c r="AJ26" s="51"/>
      <c r="AK26" s="130"/>
      <c r="AL26" s="130"/>
    </row>
    <row r="27" spans="1:38" s="8" customFormat="1" ht="45" customHeight="1">
      <c r="A27" s="613" t="s">
        <v>108</v>
      </c>
      <c r="B27" s="614"/>
      <c r="C27" s="57">
        <f>SUM(C25:C26)</f>
        <v>0</v>
      </c>
      <c r="D27" s="57">
        <f aca="true" t="shared" si="12" ref="D27:AC27">SUM(D25:D26)</f>
        <v>0</v>
      </c>
      <c r="E27" s="57">
        <f t="shared" si="12"/>
        <v>0</v>
      </c>
      <c r="F27" s="57">
        <f t="shared" si="12"/>
        <v>0</v>
      </c>
      <c r="G27" s="57">
        <f t="shared" si="12"/>
        <v>5</v>
      </c>
      <c r="H27" s="57">
        <f t="shared" si="12"/>
        <v>142</v>
      </c>
      <c r="I27" s="57">
        <f t="shared" si="12"/>
        <v>0</v>
      </c>
      <c r="J27" s="57">
        <f t="shared" si="12"/>
        <v>0</v>
      </c>
      <c r="K27" s="57">
        <f t="shared" si="12"/>
        <v>5</v>
      </c>
      <c r="L27" s="57">
        <f t="shared" si="12"/>
        <v>16</v>
      </c>
      <c r="M27" s="57">
        <f t="shared" si="12"/>
        <v>1</v>
      </c>
      <c r="N27" s="57">
        <f t="shared" si="12"/>
        <v>11</v>
      </c>
      <c r="O27" s="57">
        <f t="shared" si="12"/>
        <v>0</v>
      </c>
      <c r="P27" s="57">
        <f t="shared" si="12"/>
        <v>0</v>
      </c>
      <c r="Q27" s="57">
        <f t="shared" si="12"/>
        <v>0</v>
      </c>
      <c r="R27" s="57">
        <f t="shared" si="12"/>
        <v>0</v>
      </c>
      <c r="S27" s="57">
        <f t="shared" si="12"/>
        <v>0</v>
      </c>
      <c r="T27" s="57">
        <f t="shared" si="12"/>
        <v>0</v>
      </c>
      <c r="U27" s="57">
        <f t="shared" si="12"/>
        <v>0</v>
      </c>
      <c r="V27" s="57">
        <f t="shared" si="12"/>
        <v>0</v>
      </c>
      <c r="W27" s="57">
        <f t="shared" si="12"/>
        <v>0</v>
      </c>
      <c r="X27" s="57">
        <f t="shared" si="12"/>
        <v>0</v>
      </c>
      <c r="Y27" s="57">
        <f t="shared" si="12"/>
        <v>0</v>
      </c>
      <c r="Z27" s="57">
        <f t="shared" si="12"/>
        <v>0</v>
      </c>
      <c r="AA27" s="57">
        <f t="shared" si="12"/>
        <v>0</v>
      </c>
      <c r="AB27" s="57">
        <f t="shared" si="12"/>
        <v>0</v>
      </c>
      <c r="AC27" s="57">
        <f t="shared" si="12"/>
        <v>0</v>
      </c>
      <c r="AD27" s="57">
        <f t="shared" si="9"/>
        <v>11</v>
      </c>
      <c r="AE27" s="57">
        <f t="shared" si="10"/>
        <v>169</v>
      </c>
      <c r="AF27" s="57">
        <f t="shared" si="11"/>
        <v>180</v>
      </c>
      <c r="AG27" s="59"/>
      <c r="AH27" s="125"/>
      <c r="AI27" s="127"/>
      <c r="AJ27" s="127"/>
      <c r="AK27" s="15"/>
      <c r="AL27" s="15"/>
    </row>
    <row r="28" spans="1:38" ht="42.75" customHeight="1">
      <c r="A28" s="63">
        <v>16</v>
      </c>
      <c r="B28" s="63" t="s">
        <v>24</v>
      </c>
      <c r="C28" s="54">
        <v>0</v>
      </c>
      <c r="D28" s="54">
        <v>0</v>
      </c>
      <c r="E28" s="54">
        <v>0</v>
      </c>
      <c r="F28" s="54">
        <v>0</v>
      </c>
      <c r="G28" s="54">
        <v>1</v>
      </c>
      <c r="H28" s="54">
        <v>139</v>
      </c>
      <c r="I28" s="54">
        <v>0</v>
      </c>
      <c r="J28" s="54">
        <v>0</v>
      </c>
      <c r="K28" s="54">
        <v>0</v>
      </c>
      <c r="L28" s="54">
        <v>42</v>
      </c>
      <c r="M28" s="54">
        <v>1</v>
      </c>
      <c r="N28" s="54">
        <v>1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f t="shared" si="9"/>
        <v>2</v>
      </c>
      <c r="AE28" s="54">
        <f t="shared" si="10"/>
        <v>182</v>
      </c>
      <c r="AF28" s="54">
        <f t="shared" si="11"/>
        <v>184</v>
      </c>
      <c r="AG28" s="58"/>
      <c r="AI28" s="51"/>
      <c r="AJ28" s="51"/>
      <c r="AK28" s="130"/>
      <c r="AL28" s="130"/>
    </row>
    <row r="29" spans="1:38" ht="42.75" customHeight="1">
      <c r="A29" s="63">
        <v>17</v>
      </c>
      <c r="B29" s="63" t="s">
        <v>178</v>
      </c>
      <c r="C29" s="54">
        <v>0</v>
      </c>
      <c r="D29" s="54">
        <v>0</v>
      </c>
      <c r="E29" s="54">
        <v>0</v>
      </c>
      <c r="F29" s="54">
        <v>0</v>
      </c>
      <c r="G29" s="54">
        <v>7</v>
      </c>
      <c r="H29" s="54">
        <v>149</v>
      </c>
      <c r="I29" s="54">
        <v>0</v>
      </c>
      <c r="J29" s="54">
        <v>0</v>
      </c>
      <c r="K29" s="54">
        <v>5</v>
      </c>
      <c r="L29" s="54">
        <v>0</v>
      </c>
      <c r="M29" s="54">
        <v>5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/>
      <c r="X29" s="54"/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f t="shared" si="9"/>
        <v>17</v>
      </c>
      <c r="AE29" s="54">
        <f t="shared" si="10"/>
        <v>149</v>
      </c>
      <c r="AF29" s="54">
        <f t="shared" si="11"/>
        <v>166</v>
      </c>
      <c r="AG29" s="58"/>
      <c r="AI29" s="51"/>
      <c r="AJ29" s="51"/>
      <c r="AK29" s="130"/>
      <c r="AL29" s="130"/>
    </row>
    <row r="30" spans="1:38" ht="42.75" customHeight="1">
      <c r="A30" s="63">
        <v>18</v>
      </c>
      <c r="B30" s="63" t="s">
        <v>109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70</v>
      </c>
      <c r="I30" s="54">
        <v>0</v>
      </c>
      <c r="J30" s="54">
        <v>0</v>
      </c>
      <c r="K30" s="54">
        <v>0</v>
      </c>
      <c r="L30" s="54">
        <v>1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f t="shared" si="9"/>
        <v>0</v>
      </c>
      <c r="AE30" s="54">
        <f t="shared" si="10"/>
        <v>72</v>
      </c>
      <c r="AF30" s="54">
        <f t="shared" si="11"/>
        <v>72</v>
      </c>
      <c r="AG30" s="58"/>
      <c r="AI30" s="51"/>
      <c r="AJ30" s="51"/>
      <c r="AK30" s="130"/>
      <c r="AL30" s="130"/>
    </row>
    <row r="31" spans="1:38" ht="42.75" customHeight="1">
      <c r="A31" s="63">
        <v>19</v>
      </c>
      <c r="B31" s="63" t="s">
        <v>25</v>
      </c>
      <c r="C31" s="54">
        <v>0</v>
      </c>
      <c r="D31" s="54">
        <v>0</v>
      </c>
      <c r="E31" s="54">
        <v>0</v>
      </c>
      <c r="F31" s="54">
        <v>0</v>
      </c>
      <c r="G31" s="54">
        <v>5</v>
      </c>
      <c r="H31" s="54">
        <v>8</v>
      </c>
      <c r="I31" s="54">
        <v>0</v>
      </c>
      <c r="J31" s="54">
        <v>0</v>
      </c>
      <c r="K31" s="54">
        <v>4</v>
      </c>
      <c r="L31" s="54">
        <v>0</v>
      </c>
      <c r="M31" s="54">
        <v>3</v>
      </c>
      <c r="N31" s="54">
        <v>1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3</v>
      </c>
      <c r="Z31" s="54">
        <v>0</v>
      </c>
      <c r="AA31" s="54">
        <v>0</v>
      </c>
      <c r="AB31" s="54">
        <v>0</v>
      </c>
      <c r="AC31" s="54">
        <v>0</v>
      </c>
      <c r="AD31" s="54">
        <f t="shared" si="9"/>
        <v>15</v>
      </c>
      <c r="AE31" s="54">
        <f t="shared" si="10"/>
        <v>9</v>
      </c>
      <c r="AF31" s="54">
        <f t="shared" si="11"/>
        <v>24</v>
      </c>
      <c r="AG31" s="58"/>
      <c r="AI31" s="24"/>
      <c r="AJ31" s="130"/>
      <c r="AK31" s="130"/>
      <c r="AL31" s="130"/>
    </row>
    <row r="32" spans="1:38" s="8" customFormat="1" ht="45" customHeight="1">
      <c r="A32" s="613" t="s">
        <v>107</v>
      </c>
      <c r="B32" s="614"/>
      <c r="C32" s="57">
        <f>SUM(C28:C31)</f>
        <v>0</v>
      </c>
      <c r="D32" s="57">
        <f aca="true" t="shared" si="13" ref="D32:AC32">SUM(D28:D31)</f>
        <v>0</v>
      </c>
      <c r="E32" s="57">
        <f t="shared" si="13"/>
        <v>0</v>
      </c>
      <c r="F32" s="57">
        <f t="shared" si="13"/>
        <v>0</v>
      </c>
      <c r="G32" s="57">
        <f t="shared" si="13"/>
        <v>13</v>
      </c>
      <c r="H32" s="57">
        <f t="shared" si="13"/>
        <v>366</v>
      </c>
      <c r="I32" s="57">
        <f t="shared" si="13"/>
        <v>0</v>
      </c>
      <c r="J32" s="57">
        <f t="shared" si="13"/>
        <v>0</v>
      </c>
      <c r="K32" s="57">
        <f t="shared" si="13"/>
        <v>9</v>
      </c>
      <c r="L32" s="57">
        <f t="shared" si="13"/>
        <v>43</v>
      </c>
      <c r="M32" s="57">
        <f t="shared" si="13"/>
        <v>9</v>
      </c>
      <c r="N32" s="57">
        <f t="shared" si="13"/>
        <v>3</v>
      </c>
      <c r="O32" s="57">
        <f t="shared" si="13"/>
        <v>0</v>
      </c>
      <c r="P32" s="57">
        <f t="shared" si="13"/>
        <v>0</v>
      </c>
      <c r="Q32" s="57">
        <f t="shared" si="13"/>
        <v>0</v>
      </c>
      <c r="R32" s="57">
        <f t="shared" si="13"/>
        <v>0</v>
      </c>
      <c r="S32" s="57">
        <f t="shared" si="13"/>
        <v>0</v>
      </c>
      <c r="T32" s="57">
        <f t="shared" si="13"/>
        <v>0</v>
      </c>
      <c r="U32" s="57">
        <f t="shared" si="13"/>
        <v>0</v>
      </c>
      <c r="V32" s="57">
        <f t="shared" si="13"/>
        <v>0</v>
      </c>
      <c r="W32" s="57">
        <f t="shared" si="13"/>
        <v>0</v>
      </c>
      <c r="X32" s="57">
        <f t="shared" si="13"/>
        <v>0</v>
      </c>
      <c r="Y32" s="57">
        <f t="shared" si="13"/>
        <v>3</v>
      </c>
      <c r="Z32" s="57">
        <f t="shared" si="13"/>
        <v>0</v>
      </c>
      <c r="AA32" s="57">
        <f t="shared" si="13"/>
        <v>0</v>
      </c>
      <c r="AB32" s="57">
        <f t="shared" si="13"/>
        <v>0</v>
      </c>
      <c r="AC32" s="57">
        <f t="shared" si="13"/>
        <v>0</v>
      </c>
      <c r="AD32" s="57">
        <f t="shared" si="9"/>
        <v>34</v>
      </c>
      <c r="AE32" s="57">
        <f t="shared" si="10"/>
        <v>412</v>
      </c>
      <c r="AF32" s="57">
        <f t="shared" si="11"/>
        <v>446</v>
      </c>
      <c r="AG32" s="59"/>
      <c r="AH32" s="125"/>
      <c r="AI32" s="32"/>
      <c r="AJ32" s="15"/>
      <c r="AK32" s="15"/>
      <c r="AL32" s="15"/>
    </row>
    <row r="33" spans="1:38" ht="42.75" customHeight="1">
      <c r="A33" s="63">
        <v>20</v>
      </c>
      <c r="B33" s="63" t="s">
        <v>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29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f t="shared" si="9"/>
        <v>0</v>
      </c>
      <c r="AE33" s="54">
        <f t="shared" si="10"/>
        <v>29</v>
      </c>
      <c r="AF33" s="54">
        <f t="shared" si="11"/>
        <v>29</v>
      </c>
      <c r="AG33" s="58"/>
      <c r="AI33" s="24"/>
      <c r="AJ33" s="130"/>
      <c r="AK33" s="130"/>
      <c r="AL33" s="130"/>
    </row>
    <row r="34" spans="1:38" ht="42.75" customHeight="1">
      <c r="A34" s="63">
        <v>21</v>
      </c>
      <c r="B34" s="63" t="s">
        <v>27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62</v>
      </c>
      <c r="I34" s="54">
        <v>0</v>
      </c>
      <c r="J34" s="54">
        <v>0</v>
      </c>
      <c r="K34" s="54">
        <v>0</v>
      </c>
      <c r="L34" s="54">
        <v>2</v>
      </c>
      <c r="M34" s="54">
        <v>0</v>
      </c>
      <c r="N34" s="54">
        <v>2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f t="shared" si="9"/>
        <v>0</v>
      </c>
      <c r="AE34" s="54">
        <f t="shared" si="10"/>
        <v>66</v>
      </c>
      <c r="AF34" s="54">
        <f t="shared" si="11"/>
        <v>66</v>
      </c>
      <c r="AG34" s="58"/>
      <c r="AI34" s="24"/>
      <c r="AJ34" s="130"/>
      <c r="AK34" s="130"/>
      <c r="AL34" s="130"/>
    </row>
    <row r="35" spans="1:38" ht="42.75" customHeight="1">
      <c r="A35" s="63">
        <v>22</v>
      </c>
      <c r="B35" s="63" t="s">
        <v>28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249</v>
      </c>
      <c r="I35" s="54">
        <v>0</v>
      </c>
      <c r="J35" s="54">
        <v>0</v>
      </c>
      <c r="K35" s="54">
        <v>0</v>
      </c>
      <c r="L35" s="54">
        <v>2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f t="shared" si="9"/>
        <v>0</v>
      </c>
      <c r="AE35" s="54">
        <f t="shared" si="10"/>
        <v>251</v>
      </c>
      <c r="AF35" s="54">
        <f t="shared" si="11"/>
        <v>251</v>
      </c>
      <c r="AG35" s="58"/>
      <c r="AI35" s="24"/>
      <c r="AJ35" s="130"/>
      <c r="AK35" s="130"/>
      <c r="AL35" s="130"/>
    </row>
    <row r="36" spans="1:38" ht="42.75" customHeight="1">
      <c r="A36" s="63">
        <v>23</v>
      </c>
      <c r="B36" s="63" t="s">
        <v>45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26</v>
      </c>
      <c r="I36" s="54">
        <v>0</v>
      </c>
      <c r="J36" s="54">
        <v>0</v>
      </c>
      <c r="K36" s="54">
        <v>0</v>
      </c>
      <c r="L36" s="54">
        <v>2</v>
      </c>
      <c r="M36" s="54">
        <v>0</v>
      </c>
      <c r="N36" s="54">
        <v>2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f t="shared" si="9"/>
        <v>0</v>
      </c>
      <c r="AE36" s="54">
        <f t="shared" si="10"/>
        <v>30</v>
      </c>
      <c r="AF36" s="54">
        <f t="shared" si="11"/>
        <v>30</v>
      </c>
      <c r="AG36" s="58"/>
      <c r="AI36" s="24"/>
      <c r="AJ36" s="130"/>
      <c r="AK36" s="130"/>
      <c r="AL36" s="130"/>
    </row>
    <row r="37" spans="1:38" s="8" customFormat="1" ht="45" customHeight="1">
      <c r="A37" s="613" t="s">
        <v>29</v>
      </c>
      <c r="B37" s="614"/>
      <c r="C37" s="57">
        <f>SUM(C33:C36)</f>
        <v>0</v>
      </c>
      <c r="D37" s="57">
        <f aca="true" t="shared" si="14" ref="D37:AC37">SUM(D33:D36)</f>
        <v>0</v>
      </c>
      <c r="E37" s="57">
        <f t="shared" si="14"/>
        <v>0</v>
      </c>
      <c r="F37" s="57">
        <f t="shared" si="14"/>
        <v>0</v>
      </c>
      <c r="G37" s="57">
        <f t="shared" si="14"/>
        <v>0</v>
      </c>
      <c r="H37" s="57">
        <f t="shared" si="14"/>
        <v>366</v>
      </c>
      <c r="I37" s="57">
        <f t="shared" si="14"/>
        <v>0</v>
      </c>
      <c r="J37" s="57">
        <f t="shared" si="14"/>
        <v>0</v>
      </c>
      <c r="K37" s="57">
        <f t="shared" si="14"/>
        <v>0</v>
      </c>
      <c r="L37" s="57">
        <f t="shared" si="14"/>
        <v>6</v>
      </c>
      <c r="M37" s="57">
        <f t="shared" si="14"/>
        <v>0</v>
      </c>
      <c r="N37" s="57">
        <f t="shared" si="14"/>
        <v>4</v>
      </c>
      <c r="O37" s="57">
        <f t="shared" si="14"/>
        <v>0</v>
      </c>
      <c r="P37" s="57">
        <f t="shared" si="14"/>
        <v>0</v>
      </c>
      <c r="Q37" s="57">
        <f t="shared" si="14"/>
        <v>0</v>
      </c>
      <c r="R37" s="57">
        <f t="shared" si="14"/>
        <v>0</v>
      </c>
      <c r="S37" s="57">
        <f t="shared" si="14"/>
        <v>0</v>
      </c>
      <c r="T37" s="57">
        <f t="shared" si="14"/>
        <v>0</v>
      </c>
      <c r="U37" s="57">
        <f t="shared" si="14"/>
        <v>0</v>
      </c>
      <c r="V37" s="57">
        <f t="shared" si="14"/>
        <v>0</v>
      </c>
      <c r="W37" s="57">
        <f t="shared" si="14"/>
        <v>0</v>
      </c>
      <c r="X37" s="57">
        <f t="shared" si="14"/>
        <v>0</v>
      </c>
      <c r="Y37" s="57">
        <f t="shared" si="14"/>
        <v>0</v>
      </c>
      <c r="Z37" s="57">
        <f t="shared" si="14"/>
        <v>0</v>
      </c>
      <c r="AA37" s="57">
        <f t="shared" si="14"/>
        <v>0</v>
      </c>
      <c r="AB37" s="57">
        <f t="shared" si="14"/>
        <v>0</v>
      </c>
      <c r="AC37" s="57">
        <f t="shared" si="14"/>
        <v>0</v>
      </c>
      <c r="AD37" s="57">
        <f t="shared" si="9"/>
        <v>0</v>
      </c>
      <c r="AE37" s="57">
        <f t="shared" si="10"/>
        <v>376</v>
      </c>
      <c r="AF37" s="57">
        <f t="shared" si="11"/>
        <v>376</v>
      </c>
      <c r="AG37" s="59"/>
      <c r="AH37" s="125"/>
      <c r="AI37" s="32"/>
      <c r="AJ37" s="15"/>
      <c r="AK37" s="15"/>
      <c r="AL37" s="15"/>
    </row>
    <row r="38" spans="1:35" s="82" customFormat="1" ht="42.75" customHeight="1">
      <c r="A38" s="613" t="s">
        <v>30</v>
      </c>
      <c r="B38" s="614"/>
      <c r="C38" s="57">
        <f>C27+C32+C37</f>
        <v>0</v>
      </c>
      <c r="D38" s="57">
        <f aca="true" t="shared" si="15" ref="D38:AC38">D27+D32+D37</f>
        <v>0</v>
      </c>
      <c r="E38" s="57">
        <f t="shared" si="15"/>
        <v>0</v>
      </c>
      <c r="F38" s="57">
        <f t="shared" si="15"/>
        <v>0</v>
      </c>
      <c r="G38" s="57">
        <f t="shared" si="15"/>
        <v>18</v>
      </c>
      <c r="H38" s="57">
        <f t="shared" si="15"/>
        <v>874</v>
      </c>
      <c r="I38" s="57">
        <f t="shared" si="15"/>
        <v>0</v>
      </c>
      <c r="J38" s="57">
        <f t="shared" si="15"/>
        <v>0</v>
      </c>
      <c r="K38" s="57">
        <f t="shared" si="15"/>
        <v>14</v>
      </c>
      <c r="L38" s="57">
        <f t="shared" si="15"/>
        <v>65</v>
      </c>
      <c r="M38" s="57">
        <f t="shared" si="15"/>
        <v>10</v>
      </c>
      <c r="N38" s="57">
        <f t="shared" si="15"/>
        <v>18</v>
      </c>
      <c r="O38" s="57">
        <f t="shared" si="15"/>
        <v>0</v>
      </c>
      <c r="P38" s="57">
        <f t="shared" si="15"/>
        <v>0</v>
      </c>
      <c r="Q38" s="57">
        <f t="shared" si="15"/>
        <v>0</v>
      </c>
      <c r="R38" s="57">
        <f t="shared" si="15"/>
        <v>0</v>
      </c>
      <c r="S38" s="57">
        <f t="shared" si="15"/>
        <v>0</v>
      </c>
      <c r="T38" s="57">
        <f t="shared" si="15"/>
        <v>0</v>
      </c>
      <c r="U38" s="57">
        <f t="shared" si="15"/>
        <v>0</v>
      </c>
      <c r="V38" s="57">
        <f t="shared" si="15"/>
        <v>0</v>
      </c>
      <c r="W38" s="57">
        <f t="shared" si="15"/>
        <v>0</v>
      </c>
      <c r="X38" s="57">
        <f t="shared" si="15"/>
        <v>0</v>
      </c>
      <c r="Y38" s="57">
        <f t="shared" si="15"/>
        <v>3</v>
      </c>
      <c r="Z38" s="57">
        <f t="shared" si="15"/>
        <v>0</v>
      </c>
      <c r="AA38" s="57">
        <f t="shared" si="15"/>
        <v>0</v>
      </c>
      <c r="AB38" s="57">
        <f t="shared" si="15"/>
        <v>0</v>
      </c>
      <c r="AC38" s="57">
        <f t="shared" si="15"/>
        <v>0</v>
      </c>
      <c r="AD38" s="57">
        <f t="shared" si="9"/>
        <v>45</v>
      </c>
      <c r="AE38" s="57">
        <f t="shared" si="10"/>
        <v>957</v>
      </c>
      <c r="AF38" s="57">
        <f t="shared" si="11"/>
        <v>1002</v>
      </c>
      <c r="AG38" s="59"/>
      <c r="AH38" s="125"/>
      <c r="AI38" s="32"/>
    </row>
    <row r="39" spans="1:38" ht="42.75" customHeight="1">
      <c r="A39" s="63">
        <v>24</v>
      </c>
      <c r="B39" s="63" t="s">
        <v>31</v>
      </c>
      <c r="C39" s="54">
        <v>0</v>
      </c>
      <c r="D39" s="54">
        <v>0</v>
      </c>
      <c r="E39" s="54">
        <v>0</v>
      </c>
      <c r="F39" s="54">
        <v>0</v>
      </c>
      <c r="G39" s="54">
        <v>1</v>
      </c>
      <c r="H39" s="54">
        <v>118</v>
      </c>
      <c r="I39" s="54">
        <v>0</v>
      </c>
      <c r="J39" s="54">
        <v>0</v>
      </c>
      <c r="K39" s="54">
        <v>0</v>
      </c>
      <c r="L39" s="54">
        <v>0</v>
      </c>
      <c r="M39" s="54">
        <v>1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2</v>
      </c>
      <c r="W39" s="54">
        <v>0</v>
      </c>
      <c r="X39" s="54">
        <v>0</v>
      </c>
      <c r="Y39" s="54">
        <v>0</v>
      </c>
      <c r="Z39" s="54">
        <v>1</v>
      </c>
      <c r="AA39" s="54">
        <v>0</v>
      </c>
      <c r="AB39" s="54">
        <v>0</v>
      </c>
      <c r="AC39" s="54">
        <v>0</v>
      </c>
      <c r="AD39" s="54">
        <f t="shared" si="9"/>
        <v>2</v>
      </c>
      <c r="AE39" s="54">
        <f t="shared" si="10"/>
        <v>121</v>
      </c>
      <c r="AF39" s="54">
        <f t="shared" si="11"/>
        <v>123</v>
      </c>
      <c r="AG39" s="58"/>
      <c r="AI39" s="24"/>
      <c r="AJ39" s="130"/>
      <c r="AK39" s="130"/>
      <c r="AL39" s="130"/>
    </row>
    <row r="40" spans="1:38" ht="42.75" customHeight="1">
      <c r="A40" s="63">
        <v>25</v>
      </c>
      <c r="B40" s="63" t="s">
        <v>174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623</v>
      </c>
      <c r="I40" s="54">
        <v>0</v>
      </c>
      <c r="J40" s="54">
        <v>0</v>
      </c>
      <c r="K40" s="54">
        <v>0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f t="shared" si="9"/>
        <v>0</v>
      </c>
      <c r="AE40" s="54">
        <f t="shared" si="10"/>
        <v>625</v>
      </c>
      <c r="AF40" s="54">
        <f t="shared" si="11"/>
        <v>625</v>
      </c>
      <c r="AG40" s="58"/>
      <c r="AI40" s="24"/>
      <c r="AJ40" s="130"/>
      <c r="AK40" s="130"/>
      <c r="AL40" s="130"/>
    </row>
    <row r="41" spans="1:38" ht="42.75" customHeight="1">
      <c r="A41" s="63">
        <v>26</v>
      </c>
      <c r="B41" s="63" t="s">
        <v>32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175</v>
      </c>
      <c r="I41" s="54">
        <v>0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f t="shared" si="9"/>
        <v>0</v>
      </c>
      <c r="AE41" s="54">
        <f t="shared" si="10"/>
        <v>176</v>
      </c>
      <c r="AF41" s="54">
        <f t="shared" si="11"/>
        <v>176</v>
      </c>
      <c r="AG41" s="58"/>
      <c r="AI41" s="24"/>
      <c r="AJ41" s="130"/>
      <c r="AK41" s="130"/>
      <c r="AL41" s="130"/>
    </row>
    <row r="42" spans="1:38" ht="42.75" customHeight="1">
      <c r="A42" s="63">
        <v>27</v>
      </c>
      <c r="B42" s="63" t="s">
        <v>33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126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f t="shared" si="9"/>
        <v>0</v>
      </c>
      <c r="AE42" s="54">
        <f t="shared" si="10"/>
        <v>126</v>
      </c>
      <c r="AF42" s="54">
        <f t="shared" si="11"/>
        <v>126</v>
      </c>
      <c r="AG42" s="58"/>
      <c r="AI42" s="24"/>
      <c r="AJ42" s="130"/>
      <c r="AK42" s="130"/>
      <c r="AL42" s="130"/>
    </row>
    <row r="43" spans="1:38" s="8" customFormat="1" ht="42.75" customHeight="1">
      <c r="A43" s="613" t="s">
        <v>34</v>
      </c>
      <c r="B43" s="614"/>
      <c r="C43" s="57">
        <f>C39+C40+C41+C42</f>
        <v>0</v>
      </c>
      <c r="D43" s="57">
        <f aca="true" t="shared" si="16" ref="D43:AC43">D39+D40+D41+D42</f>
        <v>0</v>
      </c>
      <c r="E43" s="57">
        <f t="shared" si="16"/>
        <v>0</v>
      </c>
      <c r="F43" s="57">
        <f t="shared" si="16"/>
        <v>0</v>
      </c>
      <c r="G43" s="57">
        <f t="shared" si="16"/>
        <v>1</v>
      </c>
      <c r="H43" s="57">
        <f t="shared" si="16"/>
        <v>1042</v>
      </c>
      <c r="I43" s="57">
        <f t="shared" si="16"/>
        <v>0</v>
      </c>
      <c r="J43" s="57">
        <f t="shared" si="16"/>
        <v>0</v>
      </c>
      <c r="K43" s="57">
        <f t="shared" si="16"/>
        <v>0</v>
      </c>
      <c r="L43" s="57">
        <f t="shared" si="16"/>
        <v>3</v>
      </c>
      <c r="M43" s="57">
        <f t="shared" si="16"/>
        <v>1</v>
      </c>
      <c r="N43" s="57">
        <f t="shared" si="16"/>
        <v>0</v>
      </c>
      <c r="O43" s="57">
        <f t="shared" si="16"/>
        <v>0</v>
      </c>
      <c r="P43" s="57">
        <f t="shared" si="16"/>
        <v>0</v>
      </c>
      <c r="Q43" s="57">
        <f t="shared" si="16"/>
        <v>0</v>
      </c>
      <c r="R43" s="57">
        <f t="shared" si="16"/>
        <v>0</v>
      </c>
      <c r="S43" s="57">
        <f t="shared" si="16"/>
        <v>0</v>
      </c>
      <c r="T43" s="57">
        <f t="shared" si="16"/>
        <v>0</v>
      </c>
      <c r="U43" s="57">
        <f t="shared" si="16"/>
        <v>0</v>
      </c>
      <c r="V43" s="57">
        <f t="shared" si="16"/>
        <v>2</v>
      </c>
      <c r="W43" s="57">
        <f t="shared" si="16"/>
        <v>0</v>
      </c>
      <c r="X43" s="57">
        <f t="shared" si="16"/>
        <v>0</v>
      </c>
      <c r="Y43" s="57">
        <f t="shared" si="16"/>
        <v>0</v>
      </c>
      <c r="Z43" s="57">
        <f t="shared" si="16"/>
        <v>1</v>
      </c>
      <c r="AA43" s="57">
        <f t="shared" si="16"/>
        <v>0</v>
      </c>
      <c r="AB43" s="57">
        <f t="shared" si="16"/>
        <v>0</v>
      </c>
      <c r="AC43" s="57">
        <f t="shared" si="16"/>
        <v>0</v>
      </c>
      <c r="AD43" s="57">
        <f>SUM(AD39:AD42)</f>
        <v>2</v>
      </c>
      <c r="AE43" s="57">
        <f>SUM(AE39:AE42)</f>
        <v>1048</v>
      </c>
      <c r="AF43" s="57">
        <f>SUM(AF39:AF42)</f>
        <v>1050</v>
      </c>
      <c r="AG43" s="59"/>
      <c r="AH43" s="125"/>
      <c r="AI43" s="15"/>
      <c r="AJ43" s="32"/>
      <c r="AK43" s="15"/>
      <c r="AL43" s="15"/>
    </row>
    <row r="44" spans="1:38" ht="42.75" customHeight="1">
      <c r="A44" s="63">
        <v>28</v>
      </c>
      <c r="B44" s="63" t="s">
        <v>35</v>
      </c>
      <c r="C44" s="54">
        <v>0</v>
      </c>
      <c r="D44" s="54">
        <v>0</v>
      </c>
      <c r="E44" s="54">
        <v>0</v>
      </c>
      <c r="F44" s="54">
        <v>0</v>
      </c>
      <c r="G44" s="54">
        <v>1</v>
      </c>
      <c r="H44" s="54">
        <v>263</v>
      </c>
      <c r="I44" s="54">
        <v>0</v>
      </c>
      <c r="J44" s="54">
        <v>0</v>
      </c>
      <c r="K44" s="54">
        <v>0</v>
      </c>
      <c r="L44" s="54">
        <v>4</v>
      </c>
      <c r="M44" s="54">
        <v>1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1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f aca="true" t="shared" si="17" ref="AD44:AD50">C44+E44+G44+I44+K44+M44+O44+Q44+S44+U44+W44+Y44+AA44+AB44+AC44</f>
        <v>3</v>
      </c>
      <c r="AE44" s="54">
        <f aca="true" t="shared" si="18" ref="AE44:AE50">D44+F44+H44+J44+L44+N44+P44+R44+T44+V44+X44+Z44</f>
        <v>267</v>
      </c>
      <c r="AF44" s="54">
        <f aca="true" t="shared" si="19" ref="AF44:AF50">AD44+AE44</f>
        <v>270</v>
      </c>
      <c r="AG44" s="58"/>
      <c r="AI44" s="130"/>
      <c r="AJ44" s="130"/>
      <c r="AK44" s="130"/>
      <c r="AL44" s="130"/>
    </row>
    <row r="45" spans="1:38" ht="42.75" customHeight="1">
      <c r="A45" s="63">
        <v>29</v>
      </c>
      <c r="B45" s="63" t="s">
        <v>36</v>
      </c>
      <c r="C45" s="54">
        <v>0</v>
      </c>
      <c r="D45" s="54">
        <v>0</v>
      </c>
      <c r="E45" s="54">
        <v>0</v>
      </c>
      <c r="F45" s="54">
        <v>0</v>
      </c>
      <c r="G45" s="54">
        <v>1</v>
      </c>
      <c r="H45" s="54">
        <v>111</v>
      </c>
      <c r="I45" s="54">
        <v>0</v>
      </c>
      <c r="J45" s="54">
        <v>0</v>
      </c>
      <c r="K45" s="54">
        <v>0</v>
      </c>
      <c r="L45" s="54">
        <v>1</v>
      </c>
      <c r="M45" s="54">
        <v>4</v>
      </c>
      <c r="N45" s="54">
        <v>1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f t="shared" si="17"/>
        <v>5</v>
      </c>
      <c r="AE45" s="54">
        <f t="shared" si="18"/>
        <v>113</v>
      </c>
      <c r="AF45" s="54">
        <f t="shared" si="19"/>
        <v>118</v>
      </c>
      <c r="AG45" s="58"/>
      <c r="AI45" s="130"/>
      <c r="AJ45" s="130"/>
      <c r="AK45" s="130"/>
      <c r="AL45" s="130"/>
    </row>
    <row r="46" spans="1:38" ht="42.75" customHeight="1">
      <c r="A46" s="63">
        <v>30</v>
      </c>
      <c r="B46" s="63" t="s">
        <v>37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48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f t="shared" si="17"/>
        <v>0</v>
      </c>
      <c r="AE46" s="54">
        <f t="shared" si="18"/>
        <v>48</v>
      </c>
      <c r="AF46" s="54">
        <f t="shared" si="19"/>
        <v>48</v>
      </c>
      <c r="AG46" s="58"/>
      <c r="AI46" s="130"/>
      <c r="AJ46" s="130"/>
      <c r="AK46" s="130"/>
      <c r="AL46" s="130"/>
    </row>
    <row r="47" spans="1:38" ht="42.75" customHeight="1">
      <c r="A47" s="63">
        <v>31</v>
      </c>
      <c r="B47" s="63" t="s">
        <v>38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72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f t="shared" si="17"/>
        <v>0</v>
      </c>
      <c r="AE47" s="54">
        <f t="shared" si="18"/>
        <v>72</v>
      </c>
      <c r="AF47" s="54">
        <f t="shared" si="19"/>
        <v>72</v>
      </c>
      <c r="AG47" s="58"/>
      <c r="AI47" s="130"/>
      <c r="AJ47" s="130"/>
      <c r="AK47" s="130"/>
      <c r="AL47" s="130"/>
    </row>
    <row r="48" spans="1:38" s="8" customFormat="1" ht="42.75" customHeight="1">
      <c r="A48" s="613" t="s">
        <v>39</v>
      </c>
      <c r="B48" s="614"/>
      <c r="C48" s="57">
        <f>C44+C45+C46+C47</f>
        <v>0</v>
      </c>
      <c r="D48" s="57">
        <f aca="true" t="shared" si="20" ref="D48:AC48">D44+D45+D46+D47</f>
        <v>0</v>
      </c>
      <c r="E48" s="57">
        <f t="shared" si="20"/>
        <v>0</v>
      </c>
      <c r="F48" s="57">
        <f t="shared" si="20"/>
        <v>0</v>
      </c>
      <c r="G48" s="57">
        <f t="shared" si="20"/>
        <v>2</v>
      </c>
      <c r="H48" s="57">
        <f t="shared" si="20"/>
        <v>494</v>
      </c>
      <c r="I48" s="57">
        <f t="shared" si="20"/>
        <v>0</v>
      </c>
      <c r="J48" s="57">
        <f t="shared" si="20"/>
        <v>0</v>
      </c>
      <c r="K48" s="57">
        <f t="shared" si="20"/>
        <v>0</v>
      </c>
      <c r="L48" s="57">
        <f t="shared" si="20"/>
        <v>5</v>
      </c>
      <c r="M48" s="57">
        <f t="shared" si="20"/>
        <v>5</v>
      </c>
      <c r="N48" s="57">
        <f t="shared" si="20"/>
        <v>1</v>
      </c>
      <c r="O48" s="57">
        <f t="shared" si="20"/>
        <v>0</v>
      </c>
      <c r="P48" s="57">
        <f t="shared" si="20"/>
        <v>0</v>
      </c>
      <c r="Q48" s="57">
        <f t="shared" si="20"/>
        <v>0</v>
      </c>
      <c r="R48" s="57">
        <f t="shared" si="20"/>
        <v>0</v>
      </c>
      <c r="S48" s="57">
        <f t="shared" si="20"/>
        <v>1</v>
      </c>
      <c r="T48" s="57">
        <f t="shared" si="20"/>
        <v>0</v>
      </c>
      <c r="U48" s="57">
        <f t="shared" si="20"/>
        <v>0</v>
      </c>
      <c r="V48" s="57">
        <f t="shared" si="20"/>
        <v>0</v>
      </c>
      <c r="W48" s="57">
        <f t="shared" si="20"/>
        <v>0</v>
      </c>
      <c r="X48" s="57">
        <f t="shared" si="20"/>
        <v>0</v>
      </c>
      <c r="Y48" s="57">
        <f t="shared" si="20"/>
        <v>0</v>
      </c>
      <c r="Z48" s="57">
        <f t="shared" si="20"/>
        <v>0</v>
      </c>
      <c r="AA48" s="57">
        <f t="shared" si="20"/>
        <v>0</v>
      </c>
      <c r="AB48" s="57">
        <f t="shared" si="20"/>
        <v>0</v>
      </c>
      <c r="AC48" s="57">
        <f t="shared" si="20"/>
        <v>0</v>
      </c>
      <c r="AD48" s="57">
        <f t="shared" si="17"/>
        <v>8</v>
      </c>
      <c r="AE48" s="57">
        <f t="shared" si="18"/>
        <v>500</v>
      </c>
      <c r="AF48" s="57">
        <f t="shared" si="19"/>
        <v>508</v>
      </c>
      <c r="AG48" s="59"/>
      <c r="AH48" s="125"/>
      <c r="AI48" s="15"/>
      <c r="AJ48" s="15"/>
      <c r="AK48" s="15"/>
      <c r="AL48" s="15"/>
    </row>
    <row r="49" spans="1:34" s="82" customFormat="1" ht="42.75" customHeight="1">
      <c r="A49" s="613" t="s">
        <v>105</v>
      </c>
      <c r="B49" s="614"/>
      <c r="C49" s="57">
        <f>C43+C48</f>
        <v>0</v>
      </c>
      <c r="D49" s="57">
        <f aca="true" t="shared" si="21" ref="D49:AC49">D43+D48</f>
        <v>0</v>
      </c>
      <c r="E49" s="57">
        <f t="shared" si="21"/>
        <v>0</v>
      </c>
      <c r="F49" s="57">
        <f t="shared" si="21"/>
        <v>0</v>
      </c>
      <c r="G49" s="57">
        <f t="shared" si="21"/>
        <v>3</v>
      </c>
      <c r="H49" s="57">
        <f t="shared" si="21"/>
        <v>1536</v>
      </c>
      <c r="I49" s="57">
        <f t="shared" si="21"/>
        <v>0</v>
      </c>
      <c r="J49" s="57">
        <f t="shared" si="21"/>
        <v>0</v>
      </c>
      <c r="K49" s="57">
        <f t="shared" si="21"/>
        <v>0</v>
      </c>
      <c r="L49" s="57">
        <f t="shared" si="21"/>
        <v>8</v>
      </c>
      <c r="M49" s="57">
        <f t="shared" si="21"/>
        <v>6</v>
      </c>
      <c r="N49" s="57">
        <f t="shared" si="21"/>
        <v>1</v>
      </c>
      <c r="O49" s="57">
        <f t="shared" si="21"/>
        <v>0</v>
      </c>
      <c r="P49" s="57">
        <f t="shared" si="21"/>
        <v>0</v>
      </c>
      <c r="Q49" s="57">
        <f t="shared" si="21"/>
        <v>0</v>
      </c>
      <c r="R49" s="57">
        <f t="shared" si="21"/>
        <v>0</v>
      </c>
      <c r="S49" s="57">
        <f t="shared" si="21"/>
        <v>1</v>
      </c>
      <c r="T49" s="57">
        <f t="shared" si="21"/>
        <v>0</v>
      </c>
      <c r="U49" s="57">
        <f t="shared" si="21"/>
        <v>0</v>
      </c>
      <c r="V49" s="57">
        <f t="shared" si="21"/>
        <v>2</v>
      </c>
      <c r="W49" s="57">
        <f t="shared" si="21"/>
        <v>0</v>
      </c>
      <c r="X49" s="57">
        <f t="shared" si="21"/>
        <v>0</v>
      </c>
      <c r="Y49" s="57">
        <f t="shared" si="21"/>
        <v>0</v>
      </c>
      <c r="Z49" s="57">
        <f t="shared" si="21"/>
        <v>1</v>
      </c>
      <c r="AA49" s="57">
        <f t="shared" si="21"/>
        <v>0</v>
      </c>
      <c r="AB49" s="57">
        <f t="shared" si="21"/>
        <v>0</v>
      </c>
      <c r="AC49" s="57">
        <f t="shared" si="21"/>
        <v>0</v>
      </c>
      <c r="AD49" s="57">
        <f t="shared" si="17"/>
        <v>10</v>
      </c>
      <c r="AE49" s="57">
        <f t="shared" si="18"/>
        <v>1548</v>
      </c>
      <c r="AF49" s="57">
        <f t="shared" si="19"/>
        <v>1558</v>
      </c>
      <c r="AG49" s="59"/>
      <c r="AH49" s="125"/>
    </row>
    <row r="50" spans="1:34" s="34" customFormat="1" ht="42.75" customHeight="1">
      <c r="A50" s="634" t="s">
        <v>40</v>
      </c>
      <c r="B50" s="635"/>
      <c r="C50" s="57">
        <f>C14+C24+C38+C49</f>
        <v>0</v>
      </c>
      <c r="D50" s="57">
        <f aca="true" t="shared" si="22" ref="D50:AC50">D14+D24+D38+D49</f>
        <v>0</v>
      </c>
      <c r="E50" s="57">
        <f t="shared" si="22"/>
        <v>0</v>
      </c>
      <c r="F50" s="57">
        <f t="shared" si="22"/>
        <v>0</v>
      </c>
      <c r="G50" s="57">
        <f t="shared" si="22"/>
        <v>23</v>
      </c>
      <c r="H50" s="57">
        <f t="shared" si="22"/>
        <v>2410</v>
      </c>
      <c r="I50" s="57">
        <f t="shared" si="22"/>
        <v>0</v>
      </c>
      <c r="J50" s="57">
        <f t="shared" si="22"/>
        <v>0</v>
      </c>
      <c r="K50" s="57">
        <f t="shared" si="22"/>
        <v>39</v>
      </c>
      <c r="L50" s="57">
        <f t="shared" si="22"/>
        <v>73</v>
      </c>
      <c r="M50" s="57">
        <f t="shared" si="22"/>
        <v>47</v>
      </c>
      <c r="N50" s="57">
        <f t="shared" si="22"/>
        <v>19</v>
      </c>
      <c r="O50" s="57">
        <f t="shared" si="22"/>
        <v>0</v>
      </c>
      <c r="P50" s="57">
        <f t="shared" si="22"/>
        <v>0</v>
      </c>
      <c r="Q50" s="57">
        <f t="shared" si="22"/>
        <v>0</v>
      </c>
      <c r="R50" s="57">
        <f t="shared" si="22"/>
        <v>0</v>
      </c>
      <c r="S50" s="57">
        <f t="shared" si="22"/>
        <v>46</v>
      </c>
      <c r="T50" s="57">
        <f t="shared" si="22"/>
        <v>0</v>
      </c>
      <c r="U50" s="57">
        <f t="shared" si="22"/>
        <v>0</v>
      </c>
      <c r="V50" s="57">
        <f t="shared" si="22"/>
        <v>2</v>
      </c>
      <c r="W50" s="57">
        <f t="shared" si="22"/>
        <v>0</v>
      </c>
      <c r="X50" s="57">
        <f t="shared" si="22"/>
        <v>0</v>
      </c>
      <c r="Y50" s="57">
        <f t="shared" si="22"/>
        <v>11</v>
      </c>
      <c r="Z50" s="57">
        <f t="shared" si="22"/>
        <v>1</v>
      </c>
      <c r="AA50" s="57">
        <f t="shared" si="22"/>
        <v>0</v>
      </c>
      <c r="AB50" s="57">
        <f t="shared" si="22"/>
        <v>0</v>
      </c>
      <c r="AC50" s="57">
        <f t="shared" si="22"/>
        <v>0</v>
      </c>
      <c r="AD50" s="57">
        <f t="shared" si="17"/>
        <v>166</v>
      </c>
      <c r="AE50" s="57">
        <f t="shared" si="18"/>
        <v>2505</v>
      </c>
      <c r="AF50" s="57">
        <f t="shared" si="19"/>
        <v>2671</v>
      </c>
      <c r="AG50" s="59"/>
      <c r="AH50" s="125"/>
    </row>
    <row r="51" spans="1:34" s="34" customFormat="1" ht="33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5"/>
    </row>
    <row r="52" spans="1:34" s="34" customFormat="1" ht="36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5"/>
    </row>
    <row r="53" spans="1:38" s="8" customFormat="1" ht="4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5"/>
      <c r="AI53" s="15"/>
      <c r="AJ53" s="15"/>
      <c r="AK53" s="15"/>
      <c r="AL53" s="15"/>
    </row>
    <row r="54" spans="1:38" s="8" customFormat="1" ht="8.2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5"/>
      <c r="AI54" s="15"/>
      <c r="AJ54" s="15"/>
      <c r="AK54" s="15"/>
      <c r="AL54" s="15"/>
    </row>
    <row r="55" spans="1:38" s="95" customFormat="1" ht="58.5" customHeight="1">
      <c r="A55" s="120"/>
      <c r="B55" s="120"/>
      <c r="C55" s="120"/>
      <c r="D55" s="92" t="s">
        <v>167</v>
      </c>
      <c r="E55" s="92"/>
      <c r="F55" s="92"/>
      <c r="G55" s="92"/>
      <c r="H55" s="92"/>
      <c r="I55" s="120"/>
      <c r="J55" s="120"/>
      <c r="K55" s="120"/>
      <c r="L55" s="120"/>
      <c r="M55" s="120"/>
      <c r="N55" s="120"/>
      <c r="O55" s="616"/>
      <c r="P55" s="616"/>
      <c r="Q55" s="616"/>
      <c r="R55" s="616"/>
      <c r="S55" s="120"/>
      <c r="T55" s="120"/>
      <c r="U55" s="120"/>
      <c r="V55" s="120"/>
      <c r="W55" s="120"/>
      <c r="X55" s="120"/>
      <c r="Y55" s="120"/>
      <c r="Z55" s="120"/>
      <c r="AA55" s="120"/>
      <c r="AB55" s="616" t="s">
        <v>128</v>
      </c>
      <c r="AC55" s="616"/>
      <c r="AD55" s="616"/>
      <c r="AE55" s="616"/>
      <c r="AF55" s="120"/>
      <c r="AG55" s="120"/>
      <c r="AH55" s="93"/>
      <c r="AI55" s="94"/>
      <c r="AJ55" s="94"/>
      <c r="AK55" s="94"/>
      <c r="AL55" s="94"/>
    </row>
    <row r="56" spans="1:38" s="95" customFormat="1" ht="45.75" customHeight="1">
      <c r="A56" s="120"/>
      <c r="B56" s="120"/>
      <c r="C56" s="120"/>
      <c r="D56" s="92" t="s">
        <v>40</v>
      </c>
      <c r="E56" s="92"/>
      <c r="F56" s="92"/>
      <c r="G56" s="92"/>
      <c r="H56" s="92"/>
      <c r="I56" s="120"/>
      <c r="J56" s="120"/>
      <c r="K56" s="120"/>
      <c r="L56" s="120"/>
      <c r="M56" s="120"/>
      <c r="N56" s="120"/>
      <c r="O56" s="616"/>
      <c r="P56" s="616"/>
      <c r="Q56" s="616"/>
      <c r="R56" s="616"/>
      <c r="S56" s="120"/>
      <c r="T56" s="120"/>
      <c r="U56" s="120"/>
      <c r="V56" s="120"/>
      <c r="W56" s="120"/>
      <c r="X56" s="120"/>
      <c r="Y56" s="120"/>
      <c r="Z56" s="120"/>
      <c r="AA56" s="120"/>
      <c r="AB56" s="616"/>
      <c r="AC56" s="616"/>
      <c r="AD56" s="616"/>
      <c r="AE56" s="616"/>
      <c r="AF56" s="120"/>
      <c r="AG56" s="120"/>
      <c r="AH56" s="93"/>
      <c r="AI56" s="94"/>
      <c r="AJ56" s="94"/>
      <c r="AK56" s="94"/>
      <c r="AL56" s="94"/>
    </row>
    <row r="57" spans="1:38" s="95" customFormat="1" ht="45.75" customHeight="1">
      <c r="A57" s="96"/>
      <c r="B57" s="120"/>
      <c r="C57" s="120"/>
      <c r="D57" s="92"/>
      <c r="E57" s="92"/>
      <c r="F57" s="92"/>
      <c r="G57" s="92"/>
      <c r="H57" s="92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93"/>
      <c r="AI57" s="94"/>
      <c r="AJ57" s="94"/>
      <c r="AK57" s="94"/>
      <c r="AL57" s="94"/>
    </row>
    <row r="58" spans="1:38" s="95" customFormat="1" ht="36" customHeight="1">
      <c r="A58" s="96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93"/>
      <c r="AI58" s="94"/>
      <c r="AJ58" s="94"/>
      <c r="AK58" s="94"/>
      <c r="AL58" s="94"/>
    </row>
    <row r="59" spans="1:38" s="8" customFormat="1" ht="36" customHeight="1">
      <c r="A59" s="13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612"/>
      <c r="O59" s="612"/>
      <c r="P59" s="612"/>
      <c r="Q59" s="61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5"/>
      <c r="AI59" s="15"/>
      <c r="AJ59" s="15"/>
      <c r="AK59" s="15"/>
      <c r="AL59" s="15"/>
    </row>
    <row r="60" spans="1:38" s="8" customFormat="1" ht="48.75" customHeight="1">
      <c r="A60" s="13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612"/>
      <c r="O60" s="612"/>
      <c r="P60" s="612"/>
      <c r="Q60" s="61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5"/>
      <c r="AI60" s="15"/>
      <c r="AJ60" s="15"/>
      <c r="AK60" s="15"/>
      <c r="AL60" s="15"/>
    </row>
    <row r="61" spans="1:34" s="33" customFormat="1" ht="51.75" customHeight="1">
      <c r="A61" s="637" t="s">
        <v>182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127"/>
      <c r="AH61" s="81"/>
    </row>
    <row r="62" spans="1:38" ht="47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615" t="s">
        <v>145</v>
      </c>
      <c r="AB62" s="615"/>
      <c r="AC62" s="615"/>
      <c r="AD62" s="43"/>
      <c r="AE62" s="612" t="s">
        <v>152</v>
      </c>
      <c r="AF62" s="612"/>
      <c r="AG62" s="122"/>
      <c r="AI62" s="130"/>
      <c r="AJ62" s="130"/>
      <c r="AK62" s="130"/>
      <c r="AL62" s="130"/>
    </row>
    <row r="63" spans="1:34" s="8" customFormat="1" ht="39" customHeight="1">
      <c r="A63" s="640" t="s">
        <v>0</v>
      </c>
      <c r="B63" s="640" t="s">
        <v>1</v>
      </c>
      <c r="C63" s="639" t="s">
        <v>131</v>
      </c>
      <c r="D63" s="639"/>
      <c r="E63" s="639" t="s">
        <v>132</v>
      </c>
      <c r="F63" s="639"/>
      <c r="G63" s="639" t="s">
        <v>133</v>
      </c>
      <c r="H63" s="639"/>
      <c r="I63" s="639" t="s">
        <v>134</v>
      </c>
      <c r="J63" s="639"/>
      <c r="K63" s="639" t="s">
        <v>135</v>
      </c>
      <c r="L63" s="639"/>
      <c r="M63" s="639" t="s">
        <v>136</v>
      </c>
      <c r="N63" s="639"/>
      <c r="O63" s="639" t="s">
        <v>137</v>
      </c>
      <c r="P63" s="639"/>
      <c r="Q63" s="639" t="s">
        <v>138</v>
      </c>
      <c r="R63" s="639"/>
      <c r="S63" s="639" t="s">
        <v>139</v>
      </c>
      <c r="T63" s="639"/>
      <c r="U63" s="639" t="s">
        <v>140</v>
      </c>
      <c r="V63" s="639"/>
      <c r="W63" s="639" t="s">
        <v>141</v>
      </c>
      <c r="X63" s="639"/>
      <c r="Y63" s="639" t="s">
        <v>130</v>
      </c>
      <c r="Z63" s="639"/>
      <c r="AA63" s="632" t="s">
        <v>13</v>
      </c>
      <c r="AB63" s="632" t="s">
        <v>14</v>
      </c>
      <c r="AC63" s="632" t="s">
        <v>15</v>
      </c>
      <c r="AD63" s="640" t="s">
        <v>16</v>
      </c>
      <c r="AE63" s="640"/>
      <c r="AF63" s="638" t="s">
        <v>17</v>
      </c>
      <c r="AG63" s="29"/>
      <c r="AH63" s="125"/>
    </row>
    <row r="64" spans="1:34" s="8" customFormat="1" ht="72" customHeight="1">
      <c r="A64" s="640"/>
      <c r="B64" s="640"/>
      <c r="C64" s="128" t="s">
        <v>18</v>
      </c>
      <c r="D64" s="128" t="s">
        <v>19</v>
      </c>
      <c r="E64" s="128" t="s">
        <v>18</v>
      </c>
      <c r="F64" s="128" t="s">
        <v>19</v>
      </c>
      <c r="G64" s="128" t="s">
        <v>18</v>
      </c>
      <c r="H64" s="128" t="s">
        <v>19</v>
      </c>
      <c r="I64" s="128" t="s">
        <v>18</v>
      </c>
      <c r="J64" s="128" t="s">
        <v>19</v>
      </c>
      <c r="K64" s="128" t="s">
        <v>18</v>
      </c>
      <c r="L64" s="128" t="s">
        <v>19</v>
      </c>
      <c r="M64" s="128" t="s">
        <v>18</v>
      </c>
      <c r="N64" s="128" t="s">
        <v>19</v>
      </c>
      <c r="O64" s="128" t="s">
        <v>18</v>
      </c>
      <c r="P64" s="128" t="s">
        <v>19</v>
      </c>
      <c r="Q64" s="128" t="s">
        <v>18</v>
      </c>
      <c r="R64" s="128" t="s">
        <v>19</v>
      </c>
      <c r="S64" s="128" t="s">
        <v>18</v>
      </c>
      <c r="T64" s="128" t="s">
        <v>19</v>
      </c>
      <c r="U64" s="128" t="s">
        <v>18</v>
      </c>
      <c r="V64" s="128" t="s">
        <v>19</v>
      </c>
      <c r="W64" s="128" t="s">
        <v>18</v>
      </c>
      <c r="X64" s="128" t="s">
        <v>19</v>
      </c>
      <c r="Y64" s="128" t="s">
        <v>18</v>
      </c>
      <c r="Z64" s="128" t="s">
        <v>19</v>
      </c>
      <c r="AA64" s="633"/>
      <c r="AB64" s="633"/>
      <c r="AC64" s="633"/>
      <c r="AD64" s="129" t="s">
        <v>18</v>
      </c>
      <c r="AE64" s="129" t="s">
        <v>19</v>
      </c>
      <c r="AF64" s="638"/>
      <c r="AG64" s="29"/>
      <c r="AH64" s="125"/>
    </row>
    <row r="65" spans="1:37" s="51" customFormat="1" ht="42.75" customHeight="1">
      <c r="A65" s="63">
        <v>1</v>
      </c>
      <c r="B65" s="63" t="s">
        <v>101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12</v>
      </c>
      <c r="L65" s="54">
        <v>0</v>
      </c>
      <c r="M65" s="54">
        <v>18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9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1</v>
      </c>
      <c r="AC65" s="54">
        <v>0</v>
      </c>
      <c r="AD65" s="54">
        <f aca="true" t="shared" si="23" ref="AD65:AD109">C65+E65+G65+I65+K65+M65+O65+Q65+S65+U65+W65+Y65+AA65+AB65+AC65</f>
        <v>40</v>
      </c>
      <c r="AE65" s="54">
        <f aca="true" t="shared" si="24" ref="AE65:AE109">D65+F65+H65+J65+L65+N65+P65+R65+T65+V65+X65+Z65</f>
        <v>0</v>
      </c>
      <c r="AF65" s="54">
        <f>AD65+AE65</f>
        <v>40</v>
      </c>
      <c r="AG65" s="58"/>
      <c r="AH65" s="55"/>
      <c r="AI65" s="53"/>
      <c r="AJ65" s="53"/>
      <c r="AK65" s="53"/>
    </row>
    <row r="66" spans="1:37" s="51" customFormat="1" ht="42.75" customHeight="1">
      <c r="A66" s="63">
        <v>2</v>
      </c>
      <c r="B66" s="63" t="s">
        <v>51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12</v>
      </c>
      <c r="L66" s="54">
        <v>0</v>
      </c>
      <c r="M66" s="54">
        <v>24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14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20</v>
      </c>
      <c r="Z66" s="54">
        <v>0</v>
      </c>
      <c r="AA66" s="54">
        <v>0</v>
      </c>
      <c r="AB66" s="54">
        <v>0</v>
      </c>
      <c r="AC66" s="54">
        <v>0</v>
      </c>
      <c r="AD66" s="54">
        <f t="shared" si="23"/>
        <v>70</v>
      </c>
      <c r="AE66" s="54">
        <f t="shared" si="24"/>
        <v>0</v>
      </c>
      <c r="AF66" s="54">
        <f aca="true" t="shared" si="25" ref="AF66:AF109">AD66+AE66</f>
        <v>70</v>
      </c>
      <c r="AG66" s="58"/>
      <c r="AH66" s="55"/>
      <c r="AI66" s="53"/>
      <c r="AJ66" s="53"/>
      <c r="AK66" s="53"/>
    </row>
    <row r="67" spans="1:37" s="51" customFormat="1" ht="42.75" customHeight="1">
      <c r="A67" s="63">
        <v>3</v>
      </c>
      <c r="B67" s="63" t="s">
        <v>91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16</v>
      </c>
      <c r="L67" s="54">
        <v>0</v>
      </c>
      <c r="M67" s="54">
        <v>15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39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1</v>
      </c>
      <c r="Z67" s="54">
        <v>0</v>
      </c>
      <c r="AA67" s="54">
        <v>0</v>
      </c>
      <c r="AB67" s="54">
        <v>0</v>
      </c>
      <c r="AC67" s="54">
        <v>0</v>
      </c>
      <c r="AD67" s="54">
        <f t="shared" si="23"/>
        <v>71</v>
      </c>
      <c r="AE67" s="54">
        <f t="shared" si="24"/>
        <v>0</v>
      </c>
      <c r="AF67" s="54">
        <f t="shared" si="25"/>
        <v>71</v>
      </c>
      <c r="AG67" s="58"/>
      <c r="AH67" s="55"/>
      <c r="AI67" s="53"/>
      <c r="AJ67" s="53"/>
      <c r="AK67" s="53"/>
    </row>
    <row r="68" spans="1:37" s="127" customFormat="1" ht="42.75" customHeight="1">
      <c r="A68" s="613" t="s">
        <v>56</v>
      </c>
      <c r="B68" s="614"/>
      <c r="C68" s="57">
        <f>SUM(C65:C67)</f>
        <v>0</v>
      </c>
      <c r="D68" s="57">
        <f aca="true" t="shared" si="26" ref="D68:AC68">SUM(D65:D67)</f>
        <v>0</v>
      </c>
      <c r="E68" s="57">
        <f t="shared" si="26"/>
        <v>0</v>
      </c>
      <c r="F68" s="57">
        <f t="shared" si="26"/>
        <v>0</v>
      </c>
      <c r="G68" s="57">
        <f t="shared" si="26"/>
        <v>0</v>
      </c>
      <c r="H68" s="57">
        <f t="shared" si="26"/>
        <v>0</v>
      </c>
      <c r="I68" s="57">
        <f t="shared" si="26"/>
        <v>0</v>
      </c>
      <c r="J68" s="57">
        <f t="shared" si="26"/>
        <v>0</v>
      </c>
      <c r="K68" s="57">
        <f t="shared" si="26"/>
        <v>40</v>
      </c>
      <c r="L68" s="57">
        <f t="shared" si="26"/>
        <v>0</v>
      </c>
      <c r="M68" s="57">
        <f t="shared" si="26"/>
        <v>57</v>
      </c>
      <c r="N68" s="57">
        <f t="shared" si="26"/>
        <v>0</v>
      </c>
      <c r="O68" s="57">
        <f t="shared" si="26"/>
        <v>0</v>
      </c>
      <c r="P68" s="57">
        <f t="shared" si="26"/>
        <v>0</v>
      </c>
      <c r="Q68" s="57">
        <f t="shared" si="26"/>
        <v>0</v>
      </c>
      <c r="R68" s="57">
        <f t="shared" si="26"/>
        <v>0</v>
      </c>
      <c r="S68" s="57">
        <f t="shared" si="26"/>
        <v>62</v>
      </c>
      <c r="T68" s="57">
        <f t="shared" si="26"/>
        <v>0</v>
      </c>
      <c r="U68" s="57">
        <f t="shared" si="26"/>
        <v>0</v>
      </c>
      <c r="V68" s="57">
        <f t="shared" si="26"/>
        <v>0</v>
      </c>
      <c r="W68" s="57">
        <f t="shared" si="26"/>
        <v>0</v>
      </c>
      <c r="X68" s="57">
        <f t="shared" si="26"/>
        <v>0</v>
      </c>
      <c r="Y68" s="57">
        <f t="shared" si="26"/>
        <v>21</v>
      </c>
      <c r="Z68" s="57">
        <f t="shared" si="26"/>
        <v>0</v>
      </c>
      <c r="AA68" s="57">
        <f t="shared" si="26"/>
        <v>0</v>
      </c>
      <c r="AB68" s="57">
        <f t="shared" si="26"/>
        <v>1</v>
      </c>
      <c r="AC68" s="57">
        <f t="shared" si="26"/>
        <v>0</v>
      </c>
      <c r="AD68" s="57">
        <f t="shared" si="23"/>
        <v>181</v>
      </c>
      <c r="AE68" s="57">
        <f t="shared" si="24"/>
        <v>0</v>
      </c>
      <c r="AF68" s="57">
        <f t="shared" si="25"/>
        <v>181</v>
      </c>
      <c r="AG68" s="59"/>
      <c r="AH68" s="125"/>
      <c r="AI68" s="52"/>
      <c r="AJ68" s="52"/>
      <c r="AK68" s="52"/>
    </row>
    <row r="69" spans="1:37" s="51" customFormat="1" ht="42.75" customHeight="1">
      <c r="A69" s="63">
        <v>4</v>
      </c>
      <c r="B69" s="63" t="s">
        <v>48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64</v>
      </c>
      <c r="L69" s="54">
        <v>0</v>
      </c>
      <c r="M69" s="54">
        <v>41</v>
      </c>
      <c r="N69" s="54">
        <v>0</v>
      </c>
      <c r="O69" s="54">
        <v>0</v>
      </c>
      <c r="P69" s="54">
        <v>0</v>
      </c>
      <c r="Q69" s="54">
        <v>1</v>
      </c>
      <c r="R69" s="54">
        <v>0</v>
      </c>
      <c r="S69" s="54">
        <v>31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3</v>
      </c>
      <c r="Z69" s="54">
        <v>0</v>
      </c>
      <c r="AA69" s="54">
        <v>0</v>
      </c>
      <c r="AB69" s="54">
        <v>0</v>
      </c>
      <c r="AC69" s="54">
        <v>2</v>
      </c>
      <c r="AD69" s="54">
        <f t="shared" si="23"/>
        <v>142</v>
      </c>
      <c r="AE69" s="54">
        <f t="shared" si="24"/>
        <v>0</v>
      </c>
      <c r="AF69" s="54">
        <f t="shared" si="25"/>
        <v>142</v>
      </c>
      <c r="AG69" s="58"/>
      <c r="AH69" s="55"/>
      <c r="AI69" s="53"/>
      <c r="AJ69" s="53"/>
      <c r="AK69" s="53"/>
    </row>
    <row r="70" spans="1:37" s="51" customFormat="1" ht="42.75" customHeight="1">
      <c r="A70" s="63">
        <v>5</v>
      </c>
      <c r="B70" s="63" t="s">
        <v>49</v>
      </c>
      <c r="C70" s="54">
        <v>0</v>
      </c>
      <c r="D70" s="54">
        <v>0</v>
      </c>
      <c r="E70" s="54">
        <v>0</v>
      </c>
      <c r="F70" s="54">
        <v>0</v>
      </c>
      <c r="G70" s="54">
        <v>1</v>
      </c>
      <c r="H70" s="54">
        <v>0</v>
      </c>
      <c r="I70" s="54">
        <v>0</v>
      </c>
      <c r="J70" s="54">
        <v>0</v>
      </c>
      <c r="K70" s="54">
        <v>30</v>
      </c>
      <c r="L70" s="54">
        <v>0</v>
      </c>
      <c r="M70" s="54">
        <v>70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44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2</v>
      </c>
      <c r="Z70" s="54">
        <v>0</v>
      </c>
      <c r="AA70" s="54">
        <v>0</v>
      </c>
      <c r="AB70" s="54">
        <v>0</v>
      </c>
      <c r="AC70" s="54">
        <v>0</v>
      </c>
      <c r="AD70" s="54">
        <f t="shared" si="23"/>
        <v>147</v>
      </c>
      <c r="AE70" s="54">
        <f t="shared" si="24"/>
        <v>0</v>
      </c>
      <c r="AF70" s="54">
        <f t="shared" si="25"/>
        <v>147</v>
      </c>
      <c r="AG70" s="58"/>
      <c r="AH70" s="55"/>
      <c r="AI70" s="53"/>
      <c r="AJ70" s="53"/>
      <c r="AK70" s="53"/>
    </row>
    <row r="71" spans="1:37" s="51" customFormat="1" ht="42.75" customHeight="1">
      <c r="A71" s="63">
        <v>6</v>
      </c>
      <c r="B71" s="63" t="s">
        <v>20</v>
      </c>
      <c r="C71" s="54">
        <v>0</v>
      </c>
      <c r="D71" s="54">
        <v>0</v>
      </c>
      <c r="E71" s="54">
        <v>0</v>
      </c>
      <c r="F71" s="54">
        <v>0</v>
      </c>
      <c r="G71" s="54">
        <v>1</v>
      </c>
      <c r="H71" s="54">
        <v>0</v>
      </c>
      <c r="I71" s="54">
        <v>0</v>
      </c>
      <c r="J71" s="54">
        <v>0</v>
      </c>
      <c r="K71" s="54">
        <v>48</v>
      </c>
      <c r="L71" s="54">
        <v>0</v>
      </c>
      <c r="M71" s="54">
        <v>57</v>
      </c>
      <c r="N71" s="54">
        <v>0</v>
      </c>
      <c r="O71" s="54">
        <v>1</v>
      </c>
      <c r="P71" s="54">
        <v>0</v>
      </c>
      <c r="Q71" s="54">
        <v>0</v>
      </c>
      <c r="R71" s="54">
        <v>0</v>
      </c>
      <c r="S71" s="54">
        <v>55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16</v>
      </c>
      <c r="Z71" s="54">
        <v>0</v>
      </c>
      <c r="AA71" s="54">
        <v>0</v>
      </c>
      <c r="AB71" s="54">
        <v>0</v>
      </c>
      <c r="AC71" s="54">
        <v>1</v>
      </c>
      <c r="AD71" s="54">
        <f t="shared" si="23"/>
        <v>179</v>
      </c>
      <c r="AE71" s="54">
        <f t="shared" si="24"/>
        <v>0</v>
      </c>
      <c r="AF71" s="54">
        <f t="shared" si="25"/>
        <v>179</v>
      </c>
      <c r="AG71" s="58"/>
      <c r="AH71" s="55"/>
      <c r="AI71" s="53"/>
      <c r="AJ71" s="53"/>
      <c r="AK71" s="53"/>
    </row>
    <row r="72" spans="1:37" s="127" customFormat="1" ht="42.75" customHeight="1">
      <c r="A72" s="613" t="s">
        <v>21</v>
      </c>
      <c r="B72" s="614"/>
      <c r="C72" s="57">
        <f>SUM(C69:C71)</f>
        <v>0</v>
      </c>
      <c r="D72" s="57">
        <f aca="true" t="shared" si="27" ref="D72:AC72">SUM(D69:D71)</f>
        <v>0</v>
      </c>
      <c r="E72" s="57">
        <f t="shared" si="27"/>
        <v>0</v>
      </c>
      <c r="F72" s="57">
        <f t="shared" si="27"/>
        <v>0</v>
      </c>
      <c r="G72" s="57">
        <f t="shared" si="27"/>
        <v>2</v>
      </c>
      <c r="H72" s="57">
        <f t="shared" si="27"/>
        <v>0</v>
      </c>
      <c r="I72" s="57">
        <f t="shared" si="27"/>
        <v>0</v>
      </c>
      <c r="J72" s="57">
        <f t="shared" si="27"/>
        <v>0</v>
      </c>
      <c r="K72" s="57">
        <f t="shared" si="27"/>
        <v>142</v>
      </c>
      <c r="L72" s="57">
        <f t="shared" si="27"/>
        <v>0</v>
      </c>
      <c r="M72" s="57">
        <f t="shared" si="27"/>
        <v>168</v>
      </c>
      <c r="N72" s="57">
        <f t="shared" si="27"/>
        <v>0</v>
      </c>
      <c r="O72" s="57">
        <f t="shared" si="27"/>
        <v>1</v>
      </c>
      <c r="P72" s="57">
        <f t="shared" si="27"/>
        <v>0</v>
      </c>
      <c r="Q72" s="57">
        <f t="shared" si="27"/>
        <v>1</v>
      </c>
      <c r="R72" s="57">
        <f t="shared" si="27"/>
        <v>0</v>
      </c>
      <c r="S72" s="57">
        <f t="shared" si="27"/>
        <v>130</v>
      </c>
      <c r="T72" s="57">
        <f t="shared" si="27"/>
        <v>0</v>
      </c>
      <c r="U72" s="57">
        <f t="shared" si="27"/>
        <v>0</v>
      </c>
      <c r="V72" s="57">
        <f t="shared" si="27"/>
        <v>0</v>
      </c>
      <c r="W72" s="57">
        <f t="shared" si="27"/>
        <v>0</v>
      </c>
      <c r="X72" s="57">
        <f t="shared" si="27"/>
        <v>0</v>
      </c>
      <c r="Y72" s="57">
        <f t="shared" si="27"/>
        <v>21</v>
      </c>
      <c r="Z72" s="57">
        <f t="shared" si="27"/>
        <v>0</v>
      </c>
      <c r="AA72" s="57">
        <f t="shared" si="27"/>
        <v>0</v>
      </c>
      <c r="AB72" s="57">
        <f t="shared" si="27"/>
        <v>0</v>
      </c>
      <c r="AC72" s="57">
        <f t="shared" si="27"/>
        <v>3</v>
      </c>
      <c r="AD72" s="57">
        <f t="shared" si="23"/>
        <v>468</v>
      </c>
      <c r="AE72" s="57">
        <f t="shared" si="24"/>
        <v>0</v>
      </c>
      <c r="AF72" s="57">
        <f t="shared" si="25"/>
        <v>468</v>
      </c>
      <c r="AG72" s="59"/>
      <c r="AH72" s="125"/>
      <c r="AI72" s="52"/>
      <c r="AJ72" s="52"/>
      <c r="AK72" s="52"/>
    </row>
    <row r="73" spans="1:37" s="127" customFormat="1" ht="42.75" customHeight="1">
      <c r="A73" s="613" t="s">
        <v>175</v>
      </c>
      <c r="B73" s="614"/>
      <c r="C73" s="57">
        <f>C68+C72</f>
        <v>0</v>
      </c>
      <c r="D73" s="57">
        <f aca="true" t="shared" si="28" ref="D73:AC73">D68+D72</f>
        <v>0</v>
      </c>
      <c r="E73" s="57">
        <f t="shared" si="28"/>
        <v>0</v>
      </c>
      <c r="F73" s="57">
        <f t="shared" si="28"/>
        <v>0</v>
      </c>
      <c r="G73" s="57">
        <f t="shared" si="28"/>
        <v>2</v>
      </c>
      <c r="H73" s="57">
        <f t="shared" si="28"/>
        <v>0</v>
      </c>
      <c r="I73" s="57">
        <f t="shared" si="28"/>
        <v>0</v>
      </c>
      <c r="J73" s="57">
        <f t="shared" si="28"/>
        <v>0</v>
      </c>
      <c r="K73" s="57">
        <f t="shared" si="28"/>
        <v>182</v>
      </c>
      <c r="L73" s="57">
        <f t="shared" si="28"/>
        <v>0</v>
      </c>
      <c r="M73" s="57">
        <f t="shared" si="28"/>
        <v>225</v>
      </c>
      <c r="N73" s="57">
        <f t="shared" si="28"/>
        <v>0</v>
      </c>
      <c r="O73" s="57">
        <f t="shared" si="28"/>
        <v>1</v>
      </c>
      <c r="P73" s="57">
        <f t="shared" si="28"/>
        <v>0</v>
      </c>
      <c r="Q73" s="57">
        <f t="shared" si="28"/>
        <v>1</v>
      </c>
      <c r="R73" s="57">
        <f t="shared" si="28"/>
        <v>0</v>
      </c>
      <c r="S73" s="57">
        <f t="shared" si="28"/>
        <v>192</v>
      </c>
      <c r="T73" s="57">
        <f t="shared" si="28"/>
        <v>0</v>
      </c>
      <c r="U73" s="57">
        <f t="shared" si="28"/>
        <v>0</v>
      </c>
      <c r="V73" s="57">
        <f t="shared" si="28"/>
        <v>0</v>
      </c>
      <c r="W73" s="57">
        <f t="shared" si="28"/>
        <v>0</v>
      </c>
      <c r="X73" s="57">
        <f t="shared" si="28"/>
        <v>0</v>
      </c>
      <c r="Y73" s="57">
        <f t="shared" si="28"/>
        <v>42</v>
      </c>
      <c r="Z73" s="57">
        <f t="shared" si="28"/>
        <v>0</v>
      </c>
      <c r="AA73" s="57">
        <f t="shared" si="28"/>
        <v>0</v>
      </c>
      <c r="AB73" s="57">
        <f t="shared" si="28"/>
        <v>1</v>
      </c>
      <c r="AC73" s="57">
        <f t="shared" si="28"/>
        <v>3</v>
      </c>
      <c r="AD73" s="57">
        <f t="shared" si="23"/>
        <v>649</v>
      </c>
      <c r="AE73" s="57">
        <f t="shared" si="24"/>
        <v>0</v>
      </c>
      <c r="AF73" s="57">
        <f t="shared" si="25"/>
        <v>649</v>
      </c>
      <c r="AG73" s="59"/>
      <c r="AH73" s="125"/>
      <c r="AI73" s="52"/>
      <c r="AJ73" s="52"/>
      <c r="AK73" s="52"/>
    </row>
    <row r="74" spans="1:37" s="51" customFormat="1" ht="42.75" customHeight="1">
      <c r="A74" s="63">
        <v>7</v>
      </c>
      <c r="B74" s="63" t="s">
        <v>46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9</v>
      </c>
      <c r="L74" s="54">
        <v>0</v>
      </c>
      <c r="M74" s="54">
        <v>58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34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16</v>
      </c>
      <c r="Z74" s="54">
        <v>0</v>
      </c>
      <c r="AA74" s="54">
        <v>0</v>
      </c>
      <c r="AB74" s="54">
        <v>0</v>
      </c>
      <c r="AC74" s="54">
        <v>0</v>
      </c>
      <c r="AD74" s="54">
        <f t="shared" si="23"/>
        <v>117</v>
      </c>
      <c r="AE74" s="54">
        <f t="shared" si="24"/>
        <v>0</v>
      </c>
      <c r="AF74" s="54">
        <f t="shared" si="25"/>
        <v>117</v>
      </c>
      <c r="AG74" s="58"/>
      <c r="AH74" s="55"/>
      <c r="AI74" s="53"/>
      <c r="AJ74" s="53"/>
      <c r="AK74" s="53"/>
    </row>
    <row r="75" spans="1:37" s="51" customFormat="1" ht="42.75" customHeight="1">
      <c r="A75" s="63">
        <v>8</v>
      </c>
      <c r="B75" s="63" t="s">
        <v>185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11</v>
      </c>
      <c r="L75" s="54">
        <v>0</v>
      </c>
      <c r="M75" s="54">
        <v>19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97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22</v>
      </c>
      <c r="Z75" s="54">
        <v>0</v>
      </c>
      <c r="AA75" s="54">
        <v>1</v>
      </c>
      <c r="AB75" s="54">
        <v>0</v>
      </c>
      <c r="AC75" s="54">
        <v>12</v>
      </c>
      <c r="AD75" s="54">
        <f>C75+E75+G75+I75+K75+M75+O75+Q75+S75+U75+W75+Y75+AA75+AB75+AC75</f>
        <v>162</v>
      </c>
      <c r="AE75" s="54">
        <f>D75+F75+H75+J75+L75+N75+P75+R75+T75+V75+X75+Z75</f>
        <v>0</v>
      </c>
      <c r="AF75" s="54">
        <f>AD75+AE75</f>
        <v>162</v>
      </c>
      <c r="AG75" s="58"/>
      <c r="AH75" s="55"/>
      <c r="AI75" s="53"/>
      <c r="AJ75" s="53"/>
      <c r="AK75" s="53"/>
    </row>
    <row r="76" spans="1:37" s="51" customFormat="1" ht="42.75" customHeight="1">
      <c r="A76" s="63">
        <v>9</v>
      </c>
      <c r="B76" s="63" t="s">
        <v>47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45</v>
      </c>
      <c r="L76" s="54">
        <v>0</v>
      </c>
      <c r="M76" s="54">
        <v>54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22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10</v>
      </c>
      <c r="Z76" s="54">
        <v>0</v>
      </c>
      <c r="AA76" s="54">
        <v>0</v>
      </c>
      <c r="AB76" s="54">
        <v>0</v>
      </c>
      <c r="AC76" s="54">
        <v>1</v>
      </c>
      <c r="AD76" s="54">
        <f>C76+E76+G76+I76+K76+M76+O76+Q76+S76+U76+W76+Y76+AA76+AB76+AC76</f>
        <v>132</v>
      </c>
      <c r="AE76" s="54">
        <f>D76+F76+H76+J76+L76+N76+P76+R76+T76+V76+X76+Z76</f>
        <v>0</v>
      </c>
      <c r="AF76" s="54">
        <f>AD76+AE76</f>
        <v>132</v>
      </c>
      <c r="AG76" s="58"/>
      <c r="AH76" s="55"/>
      <c r="AI76" s="53"/>
      <c r="AJ76" s="53"/>
      <c r="AK76" s="53"/>
    </row>
    <row r="77" spans="1:37" s="51" customFormat="1" ht="42.75" customHeight="1">
      <c r="A77" s="63">
        <v>10</v>
      </c>
      <c r="B77" s="63" t="s">
        <v>50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3</v>
      </c>
      <c r="J77" s="54">
        <v>0</v>
      </c>
      <c r="K77" s="54">
        <v>7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2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f>C77+E77+G77+I77+K77+M77+O77+Q77+S77+U77+W77+Y77+AA77+AB77+AC77</f>
        <v>12</v>
      </c>
      <c r="AE77" s="54">
        <f>D77+F77+H77+J77+L77+N77+P77+R77+T77+V77+X77+Z77</f>
        <v>0</v>
      </c>
      <c r="AF77" s="54">
        <f>AD77+AE77</f>
        <v>12</v>
      </c>
      <c r="AG77" s="58"/>
      <c r="AH77" s="55"/>
      <c r="AI77" s="53"/>
      <c r="AJ77" s="53"/>
      <c r="AK77" s="53"/>
    </row>
    <row r="78" spans="1:37" s="127" customFormat="1" ht="42.75" customHeight="1">
      <c r="A78" s="613" t="s">
        <v>55</v>
      </c>
      <c r="B78" s="614"/>
      <c r="C78" s="57">
        <f aca="true" t="shared" si="29" ref="C78:AC78">SUM(C74:C77)</f>
        <v>0</v>
      </c>
      <c r="D78" s="57">
        <f t="shared" si="29"/>
        <v>0</v>
      </c>
      <c r="E78" s="57">
        <f t="shared" si="29"/>
        <v>0</v>
      </c>
      <c r="F78" s="57">
        <f t="shared" si="29"/>
        <v>0</v>
      </c>
      <c r="G78" s="57">
        <f t="shared" si="29"/>
        <v>0</v>
      </c>
      <c r="H78" s="57">
        <f t="shared" si="29"/>
        <v>0</v>
      </c>
      <c r="I78" s="57">
        <f t="shared" si="29"/>
        <v>3</v>
      </c>
      <c r="J78" s="57">
        <f t="shared" si="29"/>
        <v>0</v>
      </c>
      <c r="K78" s="57">
        <f t="shared" si="29"/>
        <v>72</v>
      </c>
      <c r="L78" s="57">
        <f t="shared" si="29"/>
        <v>0</v>
      </c>
      <c r="M78" s="57">
        <f t="shared" si="29"/>
        <v>131</v>
      </c>
      <c r="N78" s="57">
        <f t="shared" si="29"/>
        <v>0</v>
      </c>
      <c r="O78" s="57">
        <f t="shared" si="29"/>
        <v>0</v>
      </c>
      <c r="P78" s="57">
        <f t="shared" si="29"/>
        <v>0</v>
      </c>
      <c r="Q78" s="57">
        <f t="shared" si="29"/>
        <v>2</v>
      </c>
      <c r="R78" s="57">
        <f t="shared" si="29"/>
        <v>0</v>
      </c>
      <c r="S78" s="57">
        <f t="shared" si="29"/>
        <v>153</v>
      </c>
      <c r="T78" s="57">
        <f t="shared" si="29"/>
        <v>0</v>
      </c>
      <c r="U78" s="57">
        <f t="shared" si="29"/>
        <v>0</v>
      </c>
      <c r="V78" s="57">
        <f t="shared" si="29"/>
        <v>0</v>
      </c>
      <c r="W78" s="57">
        <f t="shared" si="29"/>
        <v>0</v>
      </c>
      <c r="X78" s="57">
        <f t="shared" si="29"/>
        <v>0</v>
      </c>
      <c r="Y78" s="57">
        <f t="shared" si="29"/>
        <v>48</v>
      </c>
      <c r="Z78" s="57">
        <f t="shared" si="29"/>
        <v>0</v>
      </c>
      <c r="AA78" s="57">
        <f t="shared" si="29"/>
        <v>1</v>
      </c>
      <c r="AB78" s="57">
        <f t="shared" si="29"/>
        <v>0</v>
      </c>
      <c r="AC78" s="57">
        <f t="shared" si="29"/>
        <v>13</v>
      </c>
      <c r="AD78" s="57">
        <f t="shared" si="23"/>
        <v>423</v>
      </c>
      <c r="AE78" s="57">
        <f t="shared" si="24"/>
        <v>0</v>
      </c>
      <c r="AF78" s="57">
        <f t="shared" si="25"/>
        <v>423</v>
      </c>
      <c r="AG78" s="59"/>
      <c r="AH78" s="125"/>
      <c r="AI78" s="52"/>
      <c r="AJ78" s="52"/>
      <c r="AK78" s="52"/>
    </row>
    <row r="79" spans="1:37" s="51" customFormat="1" ht="42.75" customHeight="1">
      <c r="A79" s="63">
        <v>11</v>
      </c>
      <c r="B79" s="63" t="s">
        <v>52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1</v>
      </c>
      <c r="L79" s="54">
        <v>0</v>
      </c>
      <c r="M79" s="54">
        <v>16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12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13</v>
      </c>
      <c r="Z79" s="54">
        <v>0</v>
      </c>
      <c r="AA79" s="54">
        <v>0</v>
      </c>
      <c r="AB79" s="54">
        <v>0</v>
      </c>
      <c r="AC79" s="54">
        <v>0</v>
      </c>
      <c r="AD79" s="54">
        <f t="shared" si="23"/>
        <v>42</v>
      </c>
      <c r="AE79" s="54">
        <f t="shared" si="24"/>
        <v>0</v>
      </c>
      <c r="AF79" s="54">
        <f t="shared" si="25"/>
        <v>42</v>
      </c>
      <c r="AG79" s="58"/>
      <c r="AH79" s="55"/>
      <c r="AI79" s="53"/>
      <c r="AJ79" s="53"/>
      <c r="AK79" s="53"/>
    </row>
    <row r="80" spans="1:37" s="51" customFormat="1" ht="42.75" customHeight="1">
      <c r="A80" s="63">
        <v>12</v>
      </c>
      <c r="B80" s="63" t="s">
        <v>53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6</v>
      </c>
      <c r="L80" s="54">
        <v>0</v>
      </c>
      <c r="M80" s="54">
        <v>14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10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12</v>
      </c>
      <c r="Z80" s="54">
        <v>0</v>
      </c>
      <c r="AA80" s="54">
        <v>0</v>
      </c>
      <c r="AB80" s="54">
        <v>0</v>
      </c>
      <c r="AC80" s="54">
        <v>0</v>
      </c>
      <c r="AD80" s="54">
        <f t="shared" si="23"/>
        <v>42</v>
      </c>
      <c r="AE80" s="54">
        <f t="shared" si="24"/>
        <v>0</v>
      </c>
      <c r="AF80" s="54">
        <f t="shared" si="25"/>
        <v>42</v>
      </c>
      <c r="AG80" s="58"/>
      <c r="AH80" s="55"/>
      <c r="AI80" s="53"/>
      <c r="AJ80" s="53"/>
      <c r="AK80" s="53"/>
    </row>
    <row r="81" spans="1:37" s="51" customFormat="1" ht="42.75" customHeight="1">
      <c r="A81" s="63">
        <v>13</v>
      </c>
      <c r="B81" s="63" t="s">
        <v>54</v>
      </c>
      <c r="C81" s="54">
        <v>0</v>
      </c>
      <c r="D81" s="54">
        <v>0</v>
      </c>
      <c r="E81" s="54">
        <v>0</v>
      </c>
      <c r="F81" s="54">
        <v>0</v>
      </c>
      <c r="G81" s="54">
        <v>8</v>
      </c>
      <c r="H81" s="54">
        <v>0</v>
      </c>
      <c r="I81" s="54">
        <v>0</v>
      </c>
      <c r="J81" s="54">
        <v>0</v>
      </c>
      <c r="K81" s="54">
        <v>22</v>
      </c>
      <c r="L81" s="54">
        <v>0</v>
      </c>
      <c r="M81" s="54">
        <v>42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14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16</v>
      </c>
      <c r="Z81" s="54">
        <v>0</v>
      </c>
      <c r="AA81" s="54">
        <v>0</v>
      </c>
      <c r="AB81" s="54">
        <v>0</v>
      </c>
      <c r="AC81" s="54">
        <v>0</v>
      </c>
      <c r="AD81" s="54">
        <f t="shared" si="23"/>
        <v>102</v>
      </c>
      <c r="AE81" s="54">
        <f t="shared" si="24"/>
        <v>0</v>
      </c>
      <c r="AF81" s="54">
        <f t="shared" si="25"/>
        <v>102</v>
      </c>
      <c r="AG81" s="58"/>
      <c r="AH81" s="55"/>
      <c r="AI81" s="53"/>
      <c r="AJ81" s="53"/>
      <c r="AK81" s="53"/>
    </row>
    <row r="82" spans="1:37" s="127" customFormat="1" ht="42.75" customHeight="1">
      <c r="A82" s="613" t="s">
        <v>22</v>
      </c>
      <c r="B82" s="614"/>
      <c r="C82" s="57">
        <f>SUM(C79:C81)</f>
        <v>0</v>
      </c>
      <c r="D82" s="57">
        <f aca="true" t="shared" si="30" ref="D82:AC82">SUM(D79:D81)</f>
        <v>0</v>
      </c>
      <c r="E82" s="57">
        <f t="shared" si="30"/>
        <v>0</v>
      </c>
      <c r="F82" s="57">
        <f t="shared" si="30"/>
        <v>0</v>
      </c>
      <c r="G82" s="57">
        <f t="shared" si="30"/>
        <v>8</v>
      </c>
      <c r="H82" s="57">
        <f t="shared" si="30"/>
        <v>0</v>
      </c>
      <c r="I82" s="57">
        <f t="shared" si="30"/>
        <v>0</v>
      </c>
      <c r="J82" s="57">
        <f t="shared" si="30"/>
        <v>0</v>
      </c>
      <c r="K82" s="57">
        <f t="shared" si="30"/>
        <v>29</v>
      </c>
      <c r="L82" s="57">
        <f t="shared" si="30"/>
        <v>0</v>
      </c>
      <c r="M82" s="57">
        <f t="shared" si="30"/>
        <v>72</v>
      </c>
      <c r="N82" s="57">
        <f t="shared" si="30"/>
        <v>0</v>
      </c>
      <c r="O82" s="57">
        <f t="shared" si="30"/>
        <v>0</v>
      </c>
      <c r="P82" s="57">
        <f t="shared" si="30"/>
        <v>0</v>
      </c>
      <c r="Q82" s="57">
        <f t="shared" si="30"/>
        <v>0</v>
      </c>
      <c r="R82" s="57">
        <f t="shared" si="30"/>
        <v>0</v>
      </c>
      <c r="S82" s="57">
        <f t="shared" si="30"/>
        <v>36</v>
      </c>
      <c r="T82" s="57">
        <f t="shared" si="30"/>
        <v>0</v>
      </c>
      <c r="U82" s="57">
        <f t="shared" si="30"/>
        <v>0</v>
      </c>
      <c r="V82" s="57">
        <f t="shared" si="30"/>
        <v>0</v>
      </c>
      <c r="W82" s="57">
        <f t="shared" si="30"/>
        <v>0</v>
      </c>
      <c r="X82" s="57">
        <f t="shared" si="30"/>
        <v>0</v>
      </c>
      <c r="Y82" s="57">
        <f t="shared" si="30"/>
        <v>41</v>
      </c>
      <c r="Z82" s="57">
        <f t="shared" si="30"/>
        <v>0</v>
      </c>
      <c r="AA82" s="57">
        <f t="shared" si="30"/>
        <v>0</v>
      </c>
      <c r="AB82" s="57">
        <f t="shared" si="30"/>
        <v>0</v>
      </c>
      <c r="AC82" s="57">
        <f t="shared" si="30"/>
        <v>0</v>
      </c>
      <c r="AD82" s="57">
        <f t="shared" si="23"/>
        <v>186</v>
      </c>
      <c r="AE82" s="57">
        <f t="shared" si="24"/>
        <v>0</v>
      </c>
      <c r="AF82" s="57">
        <f t="shared" si="25"/>
        <v>186</v>
      </c>
      <c r="AG82" s="59"/>
      <c r="AH82" s="125"/>
      <c r="AI82" s="52"/>
      <c r="AJ82" s="52"/>
      <c r="AK82" s="52"/>
    </row>
    <row r="83" spans="1:37" s="127" customFormat="1" ht="42.75" customHeight="1">
      <c r="A83" s="613" t="s">
        <v>176</v>
      </c>
      <c r="B83" s="614"/>
      <c r="C83" s="57">
        <f>C78+C82</f>
        <v>0</v>
      </c>
      <c r="D83" s="57">
        <f aca="true" t="shared" si="31" ref="D83:AC83">D78+D82</f>
        <v>0</v>
      </c>
      <c r="E83" s="57">
        <f t="shared" si="31"/>
        <v>0</v>
      </c>
      <c r="F83" s="57">
        <f t="shared" si="31"/>
        <v>0</v>
      </c>
      <c r="G83" s="57">
        <f t="shared" si="31"/>
        <v>8</v>
      </c>
      <c r="H83" s="57">
        <f t="shared" si="31"/>
        <v>0</v>
      </c>
      <c r="I83" s="57">
        <f t="shared" si="31"/>
        <v>3</v>
      </c>
      <c r="J83" s="57">
        <f t="shared" si="31"/>
        <v>0</v>
      </c>
      <c r="K83" s="57">
        <f t="shared" si="31"/>
        <v>101</v>
      </c>
      <c r="L83" s="57">
        <f t="shared" si="31"/>
        <v>0</v>
      </c>
      <c r="M83" s="57">
        <f t="shared" si="31"/>
        <v>203</v>
      </c>
      <c r="N83" s="57">
        <f t="shared" si="31"/>
        <v>0</v>
      </c>
      <c r="O83" s="57">
        <f t="shared" si="31"/>
        <v>0</v>
      </c>
      <c r="P83" s="57">
        <f t="shared" si="31"/>
        <v>0</v>
      </c>
      <c r="Q83" s="57">
        <f t="shared" si="31"/>
        <v>2</v>
      </c>
      <c r="R83" s="57">
        <f t="shared" si="31"/>
        <v>0</v>
      </c>
      <c r="S83" s="57">
        <f t="shared" si="31"/>
        <v>189</v>
      </c>
      <c r="T83" s="57">
        <f t="shared" si="31"/>
        <v>0</v>
      </c>
      <c r="U83" s="57">
        <f t="shared" si="31"/>
        <v>0</v>
      </c>
      <c r="V83" s="57">
        <f t="shared" si="31"/>
        <v>0</v>
      </c>
      <c r="W83" s="57">
        <f t="shared" si="31"/>
        <v>0</v>
      </c>
      <c r="X83" s="57">
        <f t="shared" si="31"/>
        <v>0</v>
      </c>
      <c r="Y83" s="57">
        <f t="shared" si="31"/>
        <v>89</v>
      </c>
      <c r="Z83" s="57">
        <f t="shared" si="31"/>
        <v>0</v>
      </c>
      <c r="AA83" s="57">
        <f t="shared" si="31"/>
        <v>1</v>
      </c>
      <c r="AB83" s="57">
        <f t="shared" si="31"/>
        <v>0</v>
      </c>
      <c r="AC83" s="57">
        <f t="shared" si="31"/>
        <v>13</v>
      </c>
      <c r="AD83" s="57">
        <f t="shared" si="23"/>
        <v>609</v>
      </c>
      <c r="AE83" s="57">
        <f t="shared" si="24"/>
        <v>0</v>
      </c>
      <c r="AF83" s="57">
        <f t="shared" si="25"/>
        <v>609</v>
      </c>
      <c r="AG83" s="59"/>
      <c r="AH83" s="125"/>
      <c r="AI83" s="52"/>
      <c r="AJ83" s="52"/>
      <c r="AK83" s="52"/>
    </row>
    <row r="84" spans="1:37" s="51" customFormat="1" ht="42.75" customHeight="1">
      <c r="A84" s="63">
        <v>14</v>
      </c>
      <c r="B84" s="63" t="s">
        <v>23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696</v>
      </c>
      <c r="I84" s="54">
        <v>0</v>
      </c>
      <c r="J84" s="54">
        <v>0</v>
      </c>
      <c r="K84" s="54">
        <v>0</v>
      </c>
      <c r="L84" s="54">
        <v>136</v>
      </c>
      <c r="M84" s="54">
        <v>0</v>
      </c>
      <c r="N84" s="54">
        <v>80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f t="shared" si="23"/>
        <v>0</v>
      </c>
      <c r="AE84" s="54">
        <f t="shared" si="24"/>
        <v>912</v>
      </c>
      <c r="AF84" s="54">
        <f t="shared" si="25"/>
        <v>912</v>
      </c>
      <c r="AG84" s="58"/>
      <c r="AH84" s="55"/>
      <c r="AI84" s="53"/>
      <c r="AJ84" s="53"/>
      <c r="AK84" s="53"/>
    </row>
    <row r="85" spans="1:37" s="51" customFormat="1" ht="42.75" customHeight="1">
      <c r="A85" s="63">
        <v>15</v>
      </c>
      <c r="B85" s="63" t="s">
        <v>142</v>
      </c>
      <c r="C85" s="54">
        <v>0</v>
      </c>
      <c r="D85" s="54">
        <v>0</v>
      </c>
      <c r="E85" s="54">
        <v>0</v>
      </c>
      <c r="F85" s="54">
        <v>0</v>
      </c>
      <c r="G85" s="54">
        <v>12</v>
      </c>
      <c r="H85" s="54">
        <v>361</v>
      </c>
      <c r="I85" s="54">
        <v>0</v>
      </c>
      <c r="J85" s="54">
        <v>0</v>
      </c>
      <c r="K85" s="54">
        <v>15</v>
      </c>
      <c r="L85" s="54">
        <v>21</v>
      </c>
      <c r="M85" s="54">
        <v>24</v>
      </c>
      <c r="N85" s="54">
        <v>11</v>
      </c>
      <c r="O85" s="54">
        <v>0</v>
      </c>
      <c r="P85" s="54">
        <v>0</v>
      </c>
      <c r="Q85" s="54">
        <v>0</v>
      </c>
      <c r="R85" s="54">
        <v>0</v>
      </c>
      <c r="S85" s="54">
        <v>8</v>
      </c>
      <c r="T85" s="54">
        <v>8</v>
      </c>
      <c r="U85" s="54">
        <v>0</v>
      </c>
      <c r="V85" s="54">
        <v>0</v>
      </c>
      <c r="W85" s="54">
        <v>0</v>
      </c>
      <c r="X85" s="54">
        <v>0</v>
      </c>
      <c r="Y85" s="54">
        <v>2</v>
      </c>
      <c r="Z85" s="54">
        <v>11</v>
      </c>
      <c r="AA85" s="54">
        <v>0</v>
      </c>
      <c r="AB85" s="54">
        <v>0</v>
      </c>
      <c r="AC85" s="54">
        <v>0</v>
      </c>
      <c r="AD85" s="54">
        <f t="shared" si="23"/>
        <v>61</v>
      </c>
      <c r="AE85" s="54">
        <f t="shared" si="24"/>
        <v>412</v>
      </c>
      <c r="AF85" s="54">
        <f t="shared" si="25"/>
        <v>473</v>
      </c>
      <c r="AG85" s="58"/>
      <c r="AH85" s="55"/>
      <c r="AI85" s="53"/>
      <c r="AJ85" s="53"/>
      <c r="AK85" s="53"/>
    </row>
    <row r="86" spans="1:37" s="127" customFormat="1" ht="42.75" customHeight="1">
      <c r="A86" s="613" t="s">
        <v>108</v>
      </c>
      <c r="B86" s="614"/>
      <c r="C86" s="57">
        <f>SUM(C84:C85)</f>
        <v>0</v>
      </c>
      <c r="D86" s="57">
        <f aca="true" t="shared" si="32" ref="D86:AC86">SUM(D84:D85)</f>
        <v>0</v>
      </c>
      <c r="E86" s="57">
        <f t="shared" si="32"/>
        <v>0</v>
      </c>
      <c r="F86" s="57">
        <f t="shared" si="32"/>
        <v>0</v>
      </c>
      <c r="G86" s="57">
        <f t="shared" si="32"/>
        <v>12</v>
      </c>
      <c r="H86" s="57">
        <f t="shared" si="32"/>
        <v>1057</v>
      </c>
      <c r="I86" s="57">
        <f t="shared" si="32"/>
        <v>0</v>
      </c>
      <c r="J86" s="57">
        <f t="shared" si="32"/>
        <v>0</v>
      </c>
      <c r="K86" s="57">
        <f t="shared" si="32"/>
        <v>15</v>
      </c>
      <c r="L86" s="57">
        <f t="shared" si="32"/>
        <v>157</v>
      </c>
      <c r="M86" s="57">
        <f t="shared" si="32"/>
        <v>24</v>
      </c>
      <c r="N86" s="57">
        <f t="shared" si="32"/>
        <v>91</v>
      </c>
      <c r="O86" s="57">
        <f t="shared" si="32"/>
        <v>0</v>
      </c>
      <c r="P86" s="57">
        <f t="shared" si="32"/>
        <v>0</v>
      </c>
      <c r="Q86" s="57">
        <f t="shared" si="32"/>
        <v>0</v>
      </c>
      <c r="R86" s="57">
        <f t="shared" si="32"/>
        <v>0</v>
      </c>
      <c r="S86" s="57">
        <f t="shared" si="32"/>
        <v>8</v>
      </c>
      <c r="T86" s="57">
        <f t="shared" si="32"/>
        <v>8</v>
      </c>
      <c r="U86" s="57">
        <f t="shared" si="32"/>
        <v>0</v>
      </c>
      <c r="V86" s="57">
        <f t="shared" si="32"/>
        <v>0</v>
      </c>
      <c r="W86" s="57">
        <f t="shared" si="32"/>
        <v>0</v>
      </c>
      <c r="X86" s="57">
        <f t="shared" si="32"/>
        <v>0</v>
      </c>
      <c r="Y86" s="57">
        <f t="shared" si="32"/>
        <v>2</v>
      </c>
      <c r="Z86" s="57">
        <f t="shared" si="32"/>
        <v>11</v>
      </c>
      <c r="AA86" s="57">
        <f t="shared" si="32"/>
        <v>0</v>
      </c>
      <c r="AB86" s="57">
        <f t="shared" si="32"/>
        <v>0</v>
      </c>
      <c r="AC86" s="57">
        <f t="shared" si="32"/>
        <v>0</v>
      </c>
      <c r="AD86" s="57">
        <f t="shared" si="23"/>
        <v>61</v>
      </c>
      <c r="AE86" s="57">
        <f t="shared" si="24"/>
        <v>1324</v>
      </c>
      <c r="AF86" s="57">
        <f t="shared" si="25"/>
        <v>1385</v>
      </c>
      <c r="AG86" s="59"/>
      <c r="AH86" s="125"/>
      <c r="AI86" s="52"/>
      <c r="AJ86" s="52"/>
      <c r="AK86" s="52"/>
    </row>
    <row r="87" spans="1:37" s="51" customFormat="1" ht="42.75" customHeight="1">
      <c r="A87" s="63">
        <v>16</v>
      </c>
      <c r="B87" s="63" t="s">
        <v>24</v>
      </c>
      <c r="C87" s="54">
        <v>0</v>
      </c>
      <c r="D87" s="54">
        <v>0</v>
      </c>
      <c r="E87" s="54">
        <v>0</v>
      </c>
      <c r="F87" s="54">
        <v>0</v>
      </c>
      <c r="G87" s="54">
        <v>5</v>
      </c>
      <c r="H87" s="54">
        <v>2626</v>
      </c>
      <c r="I87" s="54">
        <v>0</v>
      </c>
      <c r="J87" s="54">
        <v>0</v>
      </c>
      <c r="K87" s="54">
        <v>5</v>
      </c>
      <c r="L87" s="54">
        <v>45</v>
      </c>
      <c r="M87" s="54">
        <v>8</v>
      </c>
      <c r="N87" s="54">
        <v>13</v>
      </c>
      <c r="O87" s="54">
        <v>0</v>
      </c>
      <c r="P87" s="54">
        <v>0</v>
      </c>
      <c r="Q87" s="54">
        <v>0</v>
      </c>
      <c r="R87" s="54">
        <v>0</v>
      </c>
      <c r="S87" s="54">
        <v>2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1</v>
      </c>
      <c r="AA87" s="54">
        <v>0</v>
      </c>
      <c r="AB87" s="54">
        <v>0</v>
      </c>
      <c r="AC87" s="54">
        <v>0</v>
      </c>
      <c r="AD87" s="54">
        <f t="shared" si="23"/>
        <v>20</v>
      </c>
      <c r="AE87" s="54">
        <f t="shared" si="24"/>
        <v>2685</v>
      </c>
      <c r="AF87" s="54">
        <f t="shared" si="25"/>
        <v>2705</v>
      </c>
      <c r="AG87" s="58"/>
      <c r="AH87" s="55"/>
      <c r="AI87" s="53"/>
      <c r="AJ87" s="53"/>
      <c r="AK87" s="53"/>
    </row>
    <row r="88" spans="1:37" s="51" customFormat="1" ht="42.75" customHeight="1">
      <c r="A88" s="63">
        <v>17</v>
      </c>
      <c r="B88" s="63" t="s">
        <v>178</v>
      </c>
      <c r="C88" s="54">
        <v>0</v>
      </c>
      <c r="D88" s="54">
        <v>0</v>
      </c>
      <c r="E88" s="54">
        <v>0</v>
      </c>
      <c r="F88" s="54">
        <v>0</v>
      </c>
      <c r="G88" s="54">
        <v>23</v>
      </c>
      <c r="H88" s="54">
        <v>787</v>
      </c>
      <c r="I88" s="54">
        <v>0</v>
      </c>
      <c r="J88" s="54">
        <v>0</v>
      </c>
      <c r="K88" s="54">
        <v>19</v>
      </c>
      <c r="L88" s="54">
        <v>34</v>
      </c>
      <c r="M88" s="54">
        <v>18</v>
      </c>
      <c r="N88" s="54">
        <v>1</v>
      </c>
      <c r="O88" s="54">
        <v>0</v>
      </c>
      <c r="P88" s="54">
        <v>0</v>
      </c>
      <c r="Q88" s="54">
        <v>0</v>
      </c>
      <c r="R88" s="54">
        <v>0</v>
      </c>
      <c r="S88" s="54">
        <v>4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f t="shared" si="23"/>
        <v>64</v>
      </c>
      <c r="AE88" s="54">
        <f t="shared" si="24"/>
        <v>822</v>
      </c>
      <c r="AF88" s="54">
        <f t="shared" si="25"/>
        <v>886</v>
      </c>
      <c r="AG88" s="58"/>
      <c r="AH88" s="55"/>
      <c r="AI88" s="53"/>
      <c r="AJ88" s="53"/>
      <c r="AK88" s="53"/>
    </row>
    <row r="89" spans="1:37" s="51" customFormat="1" ht="42.75" customHeight="1">
      <c r="A89" s="63">
        <v>18</v>
      </c>
      <c r="B89" s="63" t="s">
        <v>109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895</v>
      </c>
      <c r="I89" s="54">
        <v>0</v>
      </c>
      <c r="J89" s="54">
        <v>0</v>
      </c>
      <c r="K89" s="54">
        <v>1</v>
      </c>
      <c r="L89" s="54">
        <v>6</v>
      </c>
      <c r="M89" s="54">
        <v>2</v>
      </c>
      <c r="N89" s="54">
        <v>3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1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f t="shared" si="23"/>
        <v>3</v>
      </c>
      <c r="AE89" s="54">
        <f t="shared" si="24"/>
        <v>905</v>
      </c>
      <c r="AF89" s="54">
        <f t="shared" si="25"/>
        <v>908</v>
      </c>
      <c r="AG89" s="58"/>
      <c r="AH89" s="55"/>
      <c r="AI89" s="53"/>
      <c r="AJ89" s="53"/>
      <c r="AK89" s="53"/>
    </row>
    <row r="90" spans="1:37" s="51" customFormat="1" ht="42.75" customHeight="1">
      <c r="A90" s="63">
        <v>19</v>
      </c>
      <c r="B90" s="63" t="s">
        <v>25</v>
      </c>
      <c r="C90" s="54">
        <v>0</v>
      </c>
      <c r="D90" s="54">
        <v>0</v>
      </c>
      <c r="E90" s="54">
        <v>0</v>
      </c>
      <c r="F90" s="54">
        <v>0</v>
      </c>
      <c r="G90" s="54">
        <v>17</v>
      </c>
      <c r="H90" s="54">
        <v>95</v>
      </c>
      <c r="I90" s="54">
        <v>0</v>
      </c>
      <c r="J90" s="54">
        <v>0</v>
      </c>
      <c r="K90" s="54">
        <v>29</v>
      </c>
      <c r="L90" s="54">
        <v>34</v>
      </c>
      <c r="M90" s="54">
        <v>13</v>
      </c>
      <c r="N90" s="54">
        <v>566</v>
      </c>
      <c r="O90" s="54">
        <v>0</v>
      </c>
      <c r="P90" s="54">
        <v>0</v>
      </c>
      <c r="Q90" s="54">
        <v>0</v>
      </c>
      <c r="R90" s="54">
        <v>0</v>
      </c>
      <c r="S90" s="54">
        <v>12</v>
      </c>
      <c r="T90" s="54">
        <v>8</v>
      </c>
      <c r="U90" s="54">
        <v>0</v>
      </c>
      <c r="V90" s="54">
        <v>0</v>
      </c>
      <c r="W90" s="54">
        <v>0</v>
      </c>
      <c r="X90" s="54">
        <v>0</v>
      </c>
      <c r="Y90" s="54">
        <v>22</v>
      </c>
      <c r="Z90" s="54">
        <v>2</v>
      </c>
      <c r="AA90" s="54">
        <v>0</v>
      </c>
      <c r="AB90" s="54">
        <v>0</v>
      </c>
      <c r="AC90" s="54">
        <v>0</v>
      </c>
      <c r="AD90" s="54">
        <f t="shared" si="23"/>
        <v>93</v>
      </c>
      <c r="AE90" s="54">
        <f t="shared" si="24"/>
        <v>705</v>
      </c>
      <c r="AF90" s="54">
        <f t="shared" si="25"/>
        <v>798</v>
      </c>
      <c r="AG90" s="58"/>
      <c r="AH90" s="55"/>
      <c r="AI90" s="53"/>
      <c r="AJ90" s="53"/>
      <c r="AK90" s="53"/>
    </row>
    <row r="91" spans="1:37" s="127" customFormat="1" ht="42.75" customHeight="1">
      <c r="A91" s="613" t="s">
        <v>107</v>
      </c>
      <c r="B91" s="614"/>
      <c r="C91" s="57">
        <f>SUM(C87:C90)</f>
        <v>0</v>
      </c>
      <c r="D91" s="57">
        <f aca="true" t="shared" si="33" ref="D91:AC91">SUM(D87:D90)</f>
        <v>0</v>
      </c>
      <c r="E91" s="57">
        <f t="shared" si="33"/>
        <v>0</v>
      </c>
      <c r="F91" s="57">
        <f t="shared" si="33"/>
        <v>0</v>
      </c>
      <c r="G91" s="57">
        <f t="shared" si="33"/>
        <v>45</v>
      </c>
      <c r="H91" s="57">
        <f t="shared" si="33"/>
        <v>4403</v>
      </c>
      <c r="I91" s="57">
        <f t="shared" si="33"/>
        <v>0</v>
      </c>
      <c r="J91" s="57">
        <f t="shared" si="33"/>
        <v>0</v>
      </c>
      <c r="K91" s="57">
        <f t="shared" si="33"/>
        <v>54</v>
      </c>
      <c r="L91" s="57">
        <f t="shared" si="33"/>
        <v>119</v>
      </c>
      <c r="M91" s="57">
        <f t="shared" si="33"/>
        <v>41</v>
      </c>
      <c r="N91" s="57">
        <f t="shared" si="33"/>
        <v>583</v>
      </c>
      <c r="O91" s="57">
        <f t="shared" si="33"/>
        <v>0</v>
      </c>
      <c r="P91" s="57">
        <f t="shared" si="33"/>
        <v>0</v>
      </c>
      <c r="Q91" s="57">
        <f t="shared" si="33"/>
        <v>0</v>
      </c>
      <c r="R91" s="57">
        <f t="shared" si="33"/>
        <v>0</v>
      </c>
      <c r="S91" s="57">
        <f t="shared" si="33"/>
        <v>18</v>
      </c>
      <c r="T91" s="57">
        <f t="shared" si="33"/>
        <v>9</v>
      </c>
      <c r="U91" s="57">
        <f t="shared" si="33"/>
        <v>0</v>
      </c>
      <c r="V91" s="57">
        <f t="shared" si="33"/>
        <v>0</v>
      </c>
      <c r="W91" s="57">
        <f t="shared" si="33"/>
        <v>0</v>
      </c>
      <c r="X91" s="57">
        <f t="shared" si="33"/>
        <v>0</v>
      </c>
      <c r="Y91" s="57">
        <f t="shared" si="33"/>
        <v>22</v>
      </c>
      <c r="Z91" s="57">
        <f t="shared" si="33"/>
        <v>3</v>
      </c>
      <c r="AA91" s="57">
        <f t="shared" si="33"/>
        <v>0</v>
      </c>
      <c r="AB91" s="57">
        <f t="shared" si="33"/>
        <v>0</v>
      </c>
      <c r="AC91" s="57">
        <f t="shared" si="33"/>
        <v>0</v>
      </c>
      <c r="AD91" s="57">
        <f t="shared" si="23"/>
        <v>180</v>
      </c>
      <c r="AE91" s="57">
        <f t="shared" si="24"/>
        <v>5117</v>
      </c>
      <c r="AF91" s="57">
        <f t="shared" si="25"/>
        <v>5297</v>
      </c>
      <c r="AG91" s="59"/>
      <c r="AH91" s="125"/>
      <c r="AI91" s="52"/>
      <c r="AJ91" s="52"/>
      <c r="AK91" s="52"/>
    </row>
    <row r="92" spans="1:37" s="51" customFormat="1" ht="42.75" customHeight="1">
      <c r="A92" s="63">
        <v>20</v>
      </c>
      <c r="B92" s="63" t="s">
        <v>26</v>
      </c>
      <c r="C92" s="54">
        <v>0</v>
      </c>
      <c r="D92" s="54">
        <v>0</v>
      </c>
      <c r="E92" s="54">
        <v>0</v>
      </c>
      <c r="F92" s="54">
        <v>0</v>
      </c>
      <c r="G92" s="54">
        <v>1</v>
      </c>
      <c r="H92" s="54">
        <v>317</v>
      </c>
      <c r="I92" s="54">
        <v>0</v>
      </c>
      <c r="J92" s="54">
        <v>0</v>
      </c>
      <c r="K92" s="54">
        <v>2</v>
      </c>
      <c r="L92" s="54">
        <v>17</v>
      </c>
      <c r="M92" s="54">
        <v>1</v>
      </c>
      <c r="N92" s="54">
        <v>8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2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f t="shared" si="23"/>
        <v>4</v>
      </c>
      <c r="AE92" s="54">
        <f t="shared" si="24"/>
        <v>344</v>
      </c>
      <c r="AF92" s="54">
        <f t="shared" si="25"/>
        <v>348</v>
      </c>
      <c r="AG92" s="58"/>
      <c r="AH92" s="55"/>
      <c r="AI92" s="53"/>
      <c r="AJ92" s="53"/>
      <c r="AK92" s="53"/>
    </row>
    <row r="93" spans="1:37" s="51" customFormat="1" ht="42.75" customHeight="1">
      <c r="A93" s="63">
        <v>21</v>
      </c>
      <c r="B93" s="63" t="s">
        <v>27</v>
      </c>
      <c r="C93" s="54">
        <v>0</v>
      </c>
      <c r="D93" s="54">
        <v>0</v>
      </c>
      <c r="E93" s="54">
        <v>0</v>
      </c>
      <c r="F93" s="54">
        <v>0</v>
      </c>
      <c r="G93" s="54">
        <v>15</v>
      </c>
      <c r="H93" s="54">
        <v>752</v>
      </c>
      <c r="I93" s="54">
        <v>0</v>
      </c>
      <c r="J93" s="54">
        <v>0</v>
      </c>
      <c r="K93" s="54">
        <v>0</v>
      </c>
      <c r="L93" s="54">
        <v>44</v>
      </c>
      <c r="M93" s="54">
        <v>0</v>
      </c>
      <c r="N93" s="54">
        <v>6</v>
      </c>
      <c r="O93" s="54">
        <v>0</v>
      </c>
      <c r="P93" s="54">
        <v>0</v>
      </c>
      <c r="Q93" s="54">
        <v>0</v>
      </c>
      <c r="R93" s="54">
        <v>0</v>
      </c>
      <c r="S93" s="54">
        <v>1</v>
      </c>
      <c r="T93" s="54">
        <v>1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f t="shared" si="23"/>
        <v>16</v>
      </c>
      <c r="AE93" s="54">
        <f t="shared" si="24"/>
        <v>803</v>
      </c>
      <c r="AF93" s="54">
        <f t="shared" si="25"/>
        <v>819</v>
      </c>
      <c r="AG93" s="58"/>
      <c r="AH93" s="55"/>
      <c r="AI93" s="53"/>
      <c r="AJ93" s="53"/>
      <c r="AK93" s="53"/>
    </row>
    <row r="94" spans="1:37" s="51" customFormat="1" ht="42.75" customHeight="1">
      <c r="A94" s="63">
        <v>22</v>
      </c>
      <c r="B94" s="63" t="s">
        <v>28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1261</v>
      </c>
      <c r="I94" s="54">
        <v>0</v>
      </c>
      <c r="J94" s="54">
        <v>0</v>
      </c>
      <c r="K94" s="54">
        <v>0</v>
      </c>
      <c r="L94" s="54">
        <v>4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f t="shared" si="23"/>
        <v>0</v>
      </c>
      <c r="AE94" s="54">
        <f t="shared" si="24"/>
        <v>1265</v>
      </c>
      <c r="AF94" s="54">
        <f t="shared" si="25"/>
        <v>1265</v>
      </c>
      <c r="AG94" s="58"/>
      <c r="AH94" s="55"/>
      <c r="AI94" s="53"/>
      <c r="AJ94" s="53"/>
      <c r="AK94" s="53"/>
    </row>
    <row r="95" spans="1:37" s="51" customFormat="1" ht="42.75" customHeight="1">
      <c r="A95" s="63">
        <v>23</v>
      </c>
      <c r="B95" s="63" t="s">
        <v>45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610</v>
      </c>
      <c r="I95" s="54">
        <v>0</v>
      </c>
      <c r="J95" s="54">
        <v>0</v>
      </c>
      <c r="K95" s="54">
        <v>0</v>
      </c>
      <c r="L95" s="54">
        <v>17</v>
      </c>
      <c r="M95" s="54">
        <v>0</v>
      </c>
      <c r="N95" s="54">
        <v>3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1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f t="shared" si="23"/>
        <v>0</v>
      </c>
      <c r="AE95" s="54">
        <f t="shared" si="24"/>
        <v>631</v>
      </c>
      <c r="AF95" s="54">
        <f t="shared" si="25"/>
        <v>631</v>
      </c>
      <c r="AG95" s="58"/>
      <c r="AH95" s="55"/>
      <c r="AI95" s="53"/>
      <c r="AJ95" s="53"/>
      <c r="AK95" s="53"/>
    </row>
    <row r="96" spans="1:37" s="127" customFormat="1" ht="42.75" customHeight="1">
      <c r="A96" s="613" t="s">
        <v>29</v>
      </c>
      <c r="B96" s="614"/>
      <c r="C96" s="57">
        <f>SUM(C92:C95)</f>
        <v>0</v>
      </c>
      <c r="D96" s="57">
        <f aca="true" t="shared" si="34" ref="D96:AC96">SUM(D92:D95)</f>
        <v>0</v>
      </c>
      <c r="E96" s="57">
        <f t="shared" si="34"/>
        <v>0</v>
      </c>
      <c r="F96" s="57">
        <f t="shared" si="34"/>
        <v>0</v>
      </c>
      <c r="G96" s="57">
        <f t="shared" si="34"/>
        <v>16</v>
      </c>
      <c r="H96" s="57">
        <f t="shared" si="34"/>
        <v>2940</v>
      </c>
      <c r="I96" s="57">
        <f t="shared" si="34"/>
        <v>0</v>
      </c>
      <c r="J96" s="57">
        <f t="shared" si="34"/>
        <v>0</v>
      </c>
      <c r="K96" s="57">
        <f t="shared" si="34"/>
        <v>2</v>
      </c>
      <c r="L96" s="57">
        <f t="shared" si="34"/>
        <v>82</v>
      </c>
      <c r="M96" s="57">
        <f t="shared" si="34"/>
        <v>1</v>
      </c>
      <c r="N96" s="57">
        <f t="shared" si="34"/>
        <v>17</v>
      </c>
      <c r="O96" s="57">
        <f t="shared" si="34"/>
        <v>0</v>
      </c>
      <c r="P96" s="57">
        <f t="shared" si="34"/>
        <v>0</v>
      </c>
      <c r="Q96" s="57">
        <f t="shared" si="34"/>
        <v>0</v>
      </c>
      <c r="R96" s="57">
        <f t="shared" si="34"/>
        <v>0</v>
      </c>
      <c r="S96" s="57">
        <f t="shared" si="34"/>
        <v>1</v>
      </c>
      <c r="T96" s="57">
        <f t="shared" si="34"/>
        <v>4</v>
      </c>
      <c r="U96" s="57">
        <f t="shared" si="34"/>
        <v>0</v>
      </c>
      <c r="V96" s="57">
        <f t="shared" si="34"/>
        <v>0</v>
      </c>
      <c r="W96" s="57">
        <f t="shared" si="34"/>
        <v>0</v>
      </c>
      <c r="X96" s="57">
        <f t="shared" si="34"/>
        <v>0</v>
      </c>
      <c r="Y96" s="57">
        <f t="shared" si="34"/>
        <v>0</v>
      </c>
      <c r="Z96" s="57">
        <f t="shared" si="34"/>
        <v>0</v>
      </c>
      <c r="AA96" s="57">
        <f t="shared" si="34"/>
        <v>0</v>
      </c>
      <c r="AB96" s="57">
        <f t="shared" si="34"/>
        <v>0</v>
      </c>
      <c r="AC96" s="57">
        <f t="shared" si="34"/>
        <v>0</v>
      </c>
      <c r="AD96" s="57">
        <f t="shared" si="23"/>
        <v>20</v>
      </c>
      <c r="AE96" s="57">
        <f t="shared" si="24"/>
        <v>3043</v>
      </c>
      <c r="AF96" s="57">
        <f t="shared" si="25"/>
        <v>3063</v>
      </c>
      <c r="AG96" s="59"/>
      <c r="AH96" s="125"/>
      <c r="AI96" s="52"/>
      <c r="AJ96" s="52"/>
      <c r="AK96" s="52"/>
    </row>
    <row r="97" spans="1:37" s="127" customFormat="1" ht="42.75" customHeight="1">
      <c r="A97" s="613" t="s">
        <v>30</v>
      </c>
      <c r="B97" s="614"/>
      <c r="C97" s="57">
        <f>C86+C91+C96</f>
        <v>0</v>
      </c>
      <c r="D97" s="57">
        <f aca="true" t="shared" si="35" ref="D97:AC97">D86+D91+D96</f>
        <v>0</v>
      </c>
      <c r="E97" s="57">
        <f t="shared" si="35"/>
        <v>0</v>
      </c>
      <c r="F97" s="57">
        <f t="shared" si="35"/>
        <v>0</v>
      </c>
      <c r="G97" s="57">
        <f t="shared" si="35"/>
        <v>73</v>
      </c>
      <c r="H97" s="57">
        <f t="shared" si="35"/>
        <v>8400</v>
      </c>
      <c r="I97" s="57">
        <f t="shared" si="35"/>
        <v>0</v>
      </c>
      <c r="J97" s="57">
        <f t="shared" si="35"/>
        <v>0</v>
      </c>
      <c r="K97" s="57">
        <f t="shared" si="35"/>
        <v>71</v>
      </c>
      <c r="L97" s="57">
        <f t="shared" si="35"/>
        <v>358</v>
      </c>
      <c r="M97" s="57">
        <f t="shared" si="35"/>
        <v>66</v>
      </c>
      <c r="N97" s="57">
        <f t="shared" si="35"/>
        <v>691</v>
      </c>
      <c r="O97" s="57">
        <f t="shared" si="35"/>
        <v>0</v>
      </c>
      <c r="P97" s="57">
        <f t="shared" si="35"/>
        <v>0</v>
      </c>
      <c r="Q97" s="57">
        <f t="shared" si="35"/>
        <v>0</v>
      </c>
      <c r="R97" s="57">
        <f t="shared" si="35"/>
        <v>0</v>
      </c>
      <c r="S97" s="57">
        <f t="shared" si="35"/>
        <v>27</v>
      </c>
      <c r="T97" s="57">
        <f t="shared" si="35"/>
        <v>21</v>
      </c>
      <c r="U97" s="57">
        <f t="shared" si="35"/>
        <v>0</v>
      </c>
      <c r="V97" s="57">
        <f t="shared" si="35"/>
        <v>0</v>
      </c>
      <c r="W97" s="57">
        <f t="shared" si="35"/>
        <v>0</v>
      </c>
      <c r="X97" s="57">
        <f t="shared" si="35"/>
        <v>0</v>
      </c>
      <c r="Y97" s="57">
        <f t="shared" si="35"/>
        <v>24</v>
      </c>
      <c r="Z97" s="57">
        <f t="shared" si="35"/>
        <v>14</v>
      </c>
      <c r="AA97" s="57">
        <f t="shared" si="35"/>
        <v>0</v>
      </c>
      <c r="AB97" s="57">
        <f t="shared" si="35"/>
        <v>0</v>
      </c>
      <c r="AC97" s="57">
        <f t="shared" si="35"/>
        <v>0</v>
      </c>
      <c r="AD97" s="57">
        <f t="shared" si="23"/>
        <v>261</v>
      </c>
      <c r="AE97" s="57">
        <f t="shared" si="24"/>
        <v>9484</v>
      </c>
      <c r="AF97" s="57">
        <f t="shared" si="25"/>
        <v>9745</v>
      </c>
      <c r="AG97" s="59"/>
      <c r="AH97" s="125"/>
      <c r="AI97" s="52"/>
      <c r="AJ97" s="52"/>
      <c r="AK97" s="52"/>
    </row>
    <row r="98" spans="1:37" s="51" customFormat="1" ht="42.75" customHeight="1">
      <c r="A98" s="63">
        <v>24</v>
      </c>
      <c r="B98" s="63" t="s">
        <v>31</v>
      </c>
      <c r="C98" s="54">
        <v>0</v>
      </c>
      <c r="D98" s="54">
        <v>0</v>
      </c>
      <c r="E98" s="54">
        <v>0</v>
      </c>
      <c r="F98" s="54">
        <v>0</v>
      </c>
      <c r="G98" s="54">
        <v>23</v>
      </c>
      <c r="H98" s="54">
        <v>835</v>
      </c>
      <c r="I98" s="54">
        <v>0</v>
      </c>
      <c r="J98" s="54">
        <v>0</v>
      </c>
      <c r="K98" s="54">
        <v>0</v>
      </c>
      <c r="L98" s="54">
        <v>5</v>
      </c>
      <c r="M98" s="54">
        <v>4</v>
      </c>
      <c r="N98" s="54">
        <v>1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5</v>
      </c>
      <c r="U98" s="54">
        <v>0</v>
      </c>
      <c r="V98" s="54">
        <v>2</v>
      </c>
      <c r="W98" s="54">
        <v>0</v>
      </c>
      <c r="X98" s="54">
        <v>0</v>
      </c>
      <c r="Y98" s="54">
        <v>0</v>
      </c>
      <c r="Z98" s="54">
        <v>1</v>
      </c>
      <c r="AA98" s="54">
        <v>0</v>
      </c>
      <c r="AB98" s="54">
        <v>0</v>
      </c>
      <c r="AC98" s="54">
        <v>0</v>
      </c>
      <c r="AD98" s="54">
        <f t="shared" si="23"/>
        <v>27</v>
      </c>
      <c r="AE98" s="54">
        <f t="shared" si="24"/>
        <v>849</v>
      </c>
      <c r="AF98" s="54">
        <f t="shared" si="25"/>
        <v>876</v>
      </c>
      <c r="AG98" s="58"/>
      <c r="AH98" s="55"/>
      <c r="AI98" s="53"/>
      <c r="AJ98" s="53"/>
      <c r="AK98" s="53"/>
    </row>
    <row r="99" spans="1:37" s="51" customFormat="1" ht="42.75" customHeight="1">
      <c r="A99" s="63">
        <v>25</v>
      </c>
      <c r="B99" s="63" t="s">
        <v>174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845</v>
      </c>
      <c r="I99" s="54">
        <v>0</v>
      </c>
      <c r="J99" s="54">
        <v>0</v>
      </c>
      <c r="K99" s="54">
        <v>0</v>
      </c>
      <c r="L99" s="54">
        <v>5</v>
      </c>
      <c r="M99" s="54">
        <v>0</v>
      </c>
      <c r="N99" s="54">
        <v>1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2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f t="shared" si="23"/>
        <v>0</v>
      </c>
      <c r="AE99" s="54">
        <f t="shared" si="24"/>
        <v>853</v>
      </c>
      <c r="AF99" s="54">
        <f t="shared" si="25"/>
        <v>853</v>
      </c>
      <c r="AG99" s="58"/>
      <c r="AH99" s="55"/>
      <c r="AI99" s="53"/>
      <c r="AJ99" s="53"/>
      <c r="AK99" s="53"/>
    </row>
    <row r="100" spans="1:37" s="51" customFormat="1" ht="42.75" customHeight="1">
      <c r="A100" s="63">
        <v>26</v>
      </c>
      <c r="B100" s="63" t="s">
        <v>32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754</v>
      </c>
      <c r="I100" s="54">
        <v>0</v>
      </c>
      <c r="J100" s="54">
        <v>0</v>
      </c>
      <c r="K100" s="54">
        <v>0</v>
      </c>
      <c r="L100" s="54">
        <v>6</v>
      </c>
      <c r="M100" s="54">
        <v>0</v>
      </c>
      <c r="N100" s="54">
        <v>4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f t="shared" si="23"/>
        <v>0</v>
      </c>
      <c r="AE100" s="54">
        <f t="shared" si="24"/>
        <v>764</v>
      </c>
      <c r="AF100" s="54">
        <f t="shared" si="25"/>
        <v>764</v>
      </c>
      <c r="AG100" s="58"/>
      <c r="AH100" s="55"/>
      <c r="AI100" s="53"/>
      <c r="AJ100" s="53"/>
      <c r="AK100" s="53"/>
    </row>
    <row r="101" spans="1:37" s="51" customFormat="1" ht="42.75" customHeight="1">
      <c r="A101" s="63">
        <v>27</v>
      </c>
      <c r="B101" s="63" t="s">
        <v>33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1138</v>
      </c>
      <c r="I101" s="54">
        <v>0</v>
      </c>
      <c r="J101" s="54">
        <v>0</v>
      </c>
      <c r="K101" s="54">
        <v>0</v>
      </c>
      <c r="L101" s="54">
        <v>2</v>
      </c>
      <c r="M101" s="54">
        <v>0</v>
      </c>
      <c r="N101" s="54">
        <v>1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f t="shared" si="23"/>
        <v>0</v>
      </c>
      <c r="AE101" s="54">
        <f t="shared" si="24"/>
        <v>1141</v>
      </c>
      <c r="AF101" s="54">
        <f t="shared" si="25"/>
        <v>1141</v>
      </c>
      <c r="AG101" s="58"/>
      <c r="AH101" s="55"/>
      <c r="AI101" s="53"/>
      <c r="AJ101" s="53"/>
      <c r="AK101" s="53"/>
    </row>
    <row r="102" spans="1:37" s="127" customFormat="1" ht="42.75" customHeight="1">
      <c r="A102" s="613" t="s">
        <v>34</v>
      </c>
      <c r="B102" s="614"/>
      <c r="C102" s="57">
        <f>SUM(C98:C101)</f>
        <v>0</v>
      </c>
      <c r="D102" s="57">
        <f aca="true" t="shared" si="36" ref="D102:AC102">SUM(D98:D101)</f>
        <v>0</v>
      </c>
      <c r="E102" s="57">
        <f t="shared" si="36"/>
        <v>0</v>
      </c>
      <c r="F102" s="57">
        <f t="shared" si="36"/>
        <v>0</v>
      </c>
      <c r="G102" s="57">
        <f t="shared" si="36"/>
        <v>23</v>
      </c>
      <c r="H102" s="57">
        <f t="shared" si="36"/>
        <v>3572</v>
      </c>
      <c r="I102" s="57">
        <f t="shared" si="36"/>
        <v>0</v>
      </c>
      <c r="J102" s="57">
        <f t="shared" si="36"/>
        <v>0</v>
      </c>
      <c r="K102" s="57">
        <f t="shared" si="36"/>
        <v>0</v>
      </c>
      <c r="L102" s="57">
        <f t="shared" si="36"/>
        <v>18</v>
      </c>
      <c r="M102" s="57">
        <f t="shared" si="36"/>
        <v>4</v>
      </c>
      <c r="N102" s="57">
        <f t="shared" si="36"/>
        <v>7</v>
      </c>
      <c r="O102" s="57">
        <f t="shared" si="36"/>
        <v>0</v>
      </c>
      <c r="P102" s="57">
        <f t="shared" si="36"/>
        <v>0</v>
      </c>
      <c r="Q102" s="57">
        <f t="shared" si="36"/>
        <v>0</v>
      </c>
      <c r="R102" s="57">
        <f t="shared" si="36"/>
        <v>0</v>
      </c>
      <c r="S102" s="57">
        <f t="shared" si="36"/>
        <v>0</v>
      </c>
      <c r="T102" s="57">
        <f t="shared" si="36"/>
        <v>7</v>
      </c>
      <c r="U102" s="57">
        <f t="shared" si="36"/>
        <v>0</v>
      </c>
      <c r="V102" s="57">
        <f t="shared" si="36"/>
        <v>2</v>
      </c>
      <c r="W102" s="57">
        <f t="shared" si="36"/>
        <v>0</v>
      </c>
      <c r="X102" s="57">
        <f t="shared" si="36"/>
        <v>0</v>
      </c>
      <c r="Y102" s="57">
        <f t="shared" si="36"/>
        <v>0</v>
      </c>
      <c r="Z102" s="57">
        <f t="shared" si="36"/>
        <v>1</v>
      </c>
      <c r="AA102" s="57">
        <f t="shared" si="36"/>
        <v>0</v>
      </c>
      <c r="AB102" s="57">
        <f t="shared" si="36"/>
        <v>0</v>
      </c>
      <c r="AC102" s="57">
        <f t="shared" si="36"/>
        <v>0</v>
      </c>
      <c r="AD102" s="57">
        <f t="shared" si="23"/>
        <v>27</v>
      </c>
      <c r="AE102" s="57">
        <f t="shared" si="24"/>
        <v>3607</v>
      </c>
      <c r="AF102" s="57">
        <f t="shared" si="25"/>
        <v>3634</v>
      </c>
      <c r="AG102" s="59"/>
      <c r="AH102" s="125"/>
      <c r="AI102" s="52"/>
      <c r="AJ102" s="52"/>
      <c r="AK102" s="52"/>
    </row>
    <row r="103" spans="1:37" s="51" customFormat="1" ht="42.75" customHeight="1">
      <c r="A103" s="63">
        <v>28</v>
      </c>
      <c r="B103" s="63" t="s">
        <v>35</v>
      </c>
      <c r="C103" s="54">
        <v>0</v>
      </c>
      <c r="D103" s="54">
        <v>0</v>
      </c>
      <c r="E103" s="54">
        <v>0</v>
      </c>
      <c r="F103" s="54">
        <v>0</v>
      </c>
      <c r="G103" s="54">
        <v>1</v>
      </c>
      <c r="H103" s="54">
        <v>1657</v>
      </c>
      <c r="I103" s="54">
        <v>0</v>
      </c>
      <c r="J103" s="54">
        <v>0</v>
      </c>
      <c r="K103" s="54">
        <v>1</v>
      </c>
      <c r="L103" s="54">
        <v>68</v>
      </c>
      <c r="M103" s="54">
        <v>3</v>
      </c>
      <c r="N103" s="54">
        <v>1</v>
      </c>
      <c r="O103" s="54">
        <v>0</v>
      </c>
      <c r="P103" s="54">
        <v>0</v>
      </c>
      <c r="Q103" s="54">
        <v>0</v>
      </c>
      <c r="R103" s="54">
        <v>0</v>
      </c>
      <c r="S103" s="54">
        <v>1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f t="shared" si="23"/>
        <v>6</v>
      </c>
      <c r="AE103" s="54">
        <f t="shared" si="24"/>
        <v>1726</v>
      </c>
      <c r="AF103" s="54">
        <f t="shared" si="25"/>
        <v>1732</v>
      </c>
      <c r="AG103" s="58"/>
      <c r="AH103" s="55"/>
      <c r="AI103" s="53"/>
      <c r="AJ103" s="53"/>
      <c r="AK103" s="53"/>
    </row>
    <row r="104" spans="1:37" s="51" customFormat="1" ht="42.75" customHeight="1">
      <c r="A104" s="63">
        <v>29</v>
      </c>
      <c r="B104" s="63" t="s">
        <v>36</v>
      </c>
      <c r="C104" s="54">
        <v>0</v>
      </c>
      <c r="D104" s="54">
        <v>0</v>
      </c>
      <c r="E104" s="54">
        <v>0</v>
      </c>
      <c r="F104" s="54">
        <v>0</v>
      </c>
      <c r="G104" s="54">
        <v>1</v>
      </c>
      <c r="H104" s="54">
        <v>567</v>
      </c>
      <c r="I104" s="54">
        <v>0</v>
      </c>
      <c r="J104" s="54">
        <v>0</v>
      </c>
      <c r="K104" s="54">
        <v>2</v>
      </c>
      <c r="L104" s="54">
        <v>22</v>
      </c>
      <c r="M104" s="54">
        <v>6</v>
      </c>
      <c r="N104" s="54">
        <v>2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f t="shared" si="23"/>
        <v>9</v>
      </c>
      <c r="AE104" s="54">
        <f t="shared" si="24"/>
        <v>591</v>
      </c>
      <c r="AF104" s="54">
        <f t="shared" si="25"/>
        <v>600</v>
      </c>
      <c r="AG104" s="58"/>
      <c r="AH104" s="55"/>
      <c r="AI104" s="53"/>
      <c r="AJ104" s="53"/>
      <c r="AK104" s="60"/>
    </row>
    <row r="105" spans="1:37" s="51" customFormat="1" ht="42.75" customHeight="1">
      <c r="A105" s="63">
        <v>30</v>
      </c>
      <c r="B105" s="63" t="s">
        <v>37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1280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f t="shared" si="23"/>
        <v>0</v>
      </c>
      <c r="AE105" s="54">
        <f t="shared" si="24"/>
        <v>1280</v>
      </c>
      <c r="AF105" s="54">
        <f t="shared" si="25"/>
        <v>1280</v>
      </c>
      <c r="AG105" s="58"/>
      <c r="AH105" s="55"/>
      <c r="AI105" s="53"/>
      <c r="AJ105" s="53"/>
      <c r="AK105" s="53"/>
    </row>
    <row r="106" spans="1:37" s="51" customFormat="1" ht="42.75" customHeight="1">
      <c r="A106" s="63">
        <v>31</v>
      </c>
      <c r="B106" s="63" t="s">
        <v>38</v>
      </c>
      <c r="C106" s="54">
        <v>0</v>
      </c>
      <c r="D106" s="54">
        <v>0</v>
      </c>
      <c r="E106" s="54">
        <v>0</v>
      </c>
      <c r="F106" s="54">
        <v>59</v>
      </c>
      <c r="G106" s="54">
        <v>0</v>
      </c>
      <c r="H106" s="54">
        <v>595</v>
      </c>
      <c r="I106" s="54">
        <v>0</v>
      </c>
      <c r="J106" s="54">
        <v>0</v>
      </c>
      <c r="K106" s="54">
        <v>0</v>
      </c>
      <c r="L106" s="54">
        <v>2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f t="shared" si="23"/>
        <v>0</v>
      </c>
      <c r="AE106" s="54">
        <f t="shared" si="24"/>
        <v>656</v>
      </c>
      <c r="AF106" s="54">
        <f t="shared" si="25"/>
        <v>656</v>
      </c>
      <c r="AG106" s="58"/>
      <c r="AH106" s="55"/>
      <c r="AI106" s="53"/>
      <c r="AJ106" s="53"/>
      <c r="AK106" s="53"/>
    </row>
    <row r="107" spans="1:37" s="127" customFormat="1" ht="42.75" customHeight="1">
      <c r="A107" s="613" t="s">
        <v>39</v>
      </c>
      <c r="B107" s="614"/>
      <c r="C107" s="57">
        <f>SUM(C103:C106)</f>
        <v>0</v>
      </c>
      <c r="D107" s="57">
        <f aca="true" t="shared" si="37" ref="D107:AC107">SUM(D103:D106)</f>
        <v>0</v>
      </c>
      <c r="E107" s="57">
        <f t="shared" si="37"/>
        <v>0</v>
      </c>
      <c r="F107" s="57">
        <f t="shared" si="37"/>
        <v>59</v>
      </c>
      <c r="G107" s="57">
        <f t="shared" si="37"/>
        <v>2</v>
      </c>
      <c r="H107" s="57">
        <f t="shared" si="37"/>
        <v>4099</v>
      </c>
      <c r="I107" s="57">
        <f t="shared" si="37"/>
        <v>0</v>
      </c>
      <c r="J107" s="57">
        <f t="shared" si="37"/>
        <v>0</v>
      </c>
      <c r="K107" s="57">
        <f t="shared" si="37"/>
        <v>3</v>
      </c>
      <c r="L107" s="57">
        <f t="shared" si="37"/>
        <v>92</v>
      </c>
      <c r="M107" s="57">
        <f t="shared" si="37"/>
        <v>9</v>
      </c>
      <c r="N107" s="57">
        <f t="shared" si="37"/>
        <v>3</v>
      </c>
      <c r="O107" s="57">
        <f t="shared" si="37"/>
        <v>0</v>
      </c>
      <c r="P107" s="57">
        <f t="shared" si="37"/>
        <v>0</v>
      </c>
      <c r="Q107" s="57">
        <f t="shared" si="37"/>
        <v>0</v>
      </c>
      <c r="R107" s="57">
        <f t="shared" si="37"/>
        <v>0</v>
      </c>
      <c r="S107" s="57">
        <f t="shared" si="37"/>
        <v>1</v>
      </c>
      <c r="T107" s="57">
        <f t="shared" si="37"/>
        <v>0</v>
      </c>
      <c r="U107" s="57">
        <f t="shared" si="37"/>
        <v>0</v>
      </c>
      <c r="V107" s="57">
        <f t="shared" si="37"/>
        <v>0</v>
      </c>
      <c r="W107" s="57">
        <f t="shared" si="37"/>
        <v>0</v>
      </c>
      <c r="X107" s="57">
        <f t="shared" si="37"/>
        <v>0</v>
      </c>
      <c r="Y107" s="57">
        <f t="shared" si="37"/>
        <v>0</v>
      </c>
      <c r="Z107" s="57">
        <f t="shared" si="37"/>
        <v>0</v>
      </c>
      <c r="AA107" s="57">
        <f t="shared" si="37"/>
        <v>0</v>
      </c>
      <c r="AB107" s="57">
        <f t="shared" si="37"/>
        <v>0</v>
      </c>
      <c r="AC107" s="57">
        <f t="shared" si="37"/>
        <v>0</v>
      </c>
      <c r="AD107" s="57">
        <f t="shared" si="23"/>
        <v>15</v>
      </c>
      <c r="AE107" s="57">
        <f t="shared" si="24"/>
        <v>4253</v>
      </c>
      <c r="AF107" s="57">
        <f t="shared" si="25"/>
        <v>4268</v>
      </c>
      <c r="AG107" s="59"/>
      <c r="AH107" s="125"/>
      <c r="AI107" s="52"/>
      <c r="AJ107" s="52"/>
      <c r="AK107" s="52"/>
    </row>
    <row r="108" spans="1:37" s="127" customFormat="1" ht="42.75" customHeight="1">
      <c r="A108" s="613" t="s">
        <v>105</v>
      </c>
      <c r="B108" s="614"/>
      <c r="C108" s="57">
        <f>C102+C107</f>
        <v>0</v>
      </c>
      <c r="D108" s="57">
        <f aca="true" t="shared" si="38" ref="D108:AC108">D102+D107</f>
        <v>0</v>
      </c>
      <c r="E108" s="57">
        <f t="shared" si="38"/>
        <v>0</v>
      </c>
      <c r="F108" s="57">
        <f t="shared" si="38"/>
        <v>59</v>
      </c>
      <c r="G108" s="57">
        <f t="shared" si="38"/>
        <v>25</v>
      </c>
      <c r="H108" s="57">
        <f t="shared" si="38"/>
        <v>7671</v>
      </c>
      <c r="I108" s="57">
        <f t="shared" si="38"/>
        <v>0</v>
      </c>
      <c r="J108" s="57">
        <f t="shared" si="38"/>
        <v>0</v>
      </c>
      <c r="K108" s="57">
        <f t="shared" si="38"/>
        <v>3</v>
      </c>
      <c r="L108" s="57">
        <f t="shared" si="38"/>
        <v>110</v>
      </c>
      <c r="M108" s="57">
        <f t="shared" si="38"/>
        <v>13</v>
      </c>
      <c r="N108" s="57">
        <f t="shared" si="38"/>
        <v>10</v>
      </c>
      <c r="O108" s="57">
        <f t="shared" si="38"/>
        <v>0</v>
      </c>
      <c r="P108" s="57">
        <f t="shared" si="38"/>
        <v>0</v>
      </c>
      <c r="Q108" s="57">
        <f t="shared" si="38"/>
        <v>0</v>
      </c>
      <c r="R108" s="57">
        <f t="shared" si="38"/>
        <v>0</v>
      </c>
      <c r="S108" s="57">
        <f t="shared" si="38"/>
        <v>1</v>
      </c>
      <c r="T108" s="57">
        <f t="shared" si="38"/>
        <v>7</v>
      </c>
      <c r="U108" s="57">
        <f t="shared" si="38"/>
        <v>0</v>
      </c>
      <c r="V108" s="57">
        <f t="shared" si="38"/>
        <v>2</v>
      </c>
      <c r="W108" s="57">
        <f t="shared" si="38"/>
        <v>0</v>
      </c>
      <c r="X108" s="57">
        <f t="shared" si="38"/>
        <v>0</v>
      </c>
      <c r="Y108" s="57">
        <f t="shared" si="38"/>
        <v>0</v>
      </c>
      <c r="Z108" s="57">
        <f t="shared" si="38"/>
        <v>1</v>
      </c>
      <c r="AA108" s="57">
        <f t="shared" si="38"/>
        <v>0</v>
      </c>
      <c r="AB108" s="57">
        <f t="shared" si="38"/>
        <v>0</v>
      </c>
      <c r="AC108" s="57">
        <f t="shared" si="38"/>
        <v>0</v>
      </c>
      <c r="AD108" s="57">
        <f t="shared" si="23"/>
        <v>42</v>
      </c>
      <c r="AE108" s="57">
        <f t="shared" si="24"/>
        <v>7860</v>
      </c>
      <c r="AF108" s="57">
        <f t="shared" si="25"/>
        <v>7902</v>
      </c>
      <c r="AG108" s="59"/>
      <c r="AH108" s="125"/>
      <c r="AI108" s="52"/>
      <c r="AJ108" s="52"/>
      <c r="AK108" s="52"/>
    </row>
    <row r="109" spans="1:37" s="127" customFormat="1" ht="42.75" customHeight="1">
      <c r="A109" s="634" t="s">
        <v>40</v>
      </c>
      <c r="B109" s="635"/>
      <c r="C109" s="57">
        <f aca="true" t="shared" si="39" ref="C109:AC109">C73+C83+C97+C108</f>
        <v>0</v>
      </c>
      <c r="D109" s="57">
        <f t="shared" si="39"/>
        <v>0</v>
      </c>
      <c r="E109" s="57">
        <f t="shared" si="39"/>
        <v>0</v>
      </c>
      <c r="F109" s="57">
        <f t="shared" si="39"/>
        <v>59</v>
      </c>
      <c r="G109" s="57">
        <f t="shared" si="39"/>
        <v>108</v>
      </c>
      <c r="H109" s="57">
        <f t="shared" si="39"/>
        <v>16071</v>
      </c>
      <c r="I109" s="57">
        <f t="shared" si="39"/>
        <v>3</v>
      </c>
      <c r="J109" s="57">
        <f t="shared" si="39"/>
        <v>0</v>
      </c>
      <c r="K109" s="57">
        <f t="shared" si="39"/>
        <v>357</v>
      </c>
      <c r="L109" s="57">
        <f t="shared" si="39"/>
        <v>468</v>
      </c>
      <c r="M109" s="57">
        <f t="shared" si="39"/>
        <v>507</v>
      </c>
      <c r="N109" s="57">
        <f t="shared" si="39"/>
        <v>701</v>
      </c>
      <c r="O109" s="57">
        <f t="shared" si="39"/>
        <v>1</v>
      </c>
      <c r="P109" s="57">
        <f t="shared" si="39"/>
        <v>0</v>
      </c>
      <c r="Q109" s="57">
        <f t="shared" si="39"/>
        <v>3</v>
      </c>
      <c r="R109" s="57">
        <f t="shared" si="39"/>
        <v>0</v>
      </c>
      <c r="S109" s="57">
        <f t="shared" si="39"/>
        <v>409</v>
      </c>
      <c r="T109" s="57">
        <f t="shared" si="39"/>
        <v>28</v>
      </c>
      <c r="U109" s="57">
        <f t="shared" si="39"/>
        <v>0</v>
      </c>
      <c r="V109" s="57">
        <f t="shared" si="39"/>
        <v>2</v>
      </c>
      <c r="W109" s="57">
        <f t="shared" si="39"/>
        <v>0</v>
      </c>
      <c r="X109" s="57">
        <f t="shared" si="39"/>
        <v>0</v>
      </c>
      <c r="Y109" s="57">
        <f t="shared" si="39"/>
        <v>155</v>
      </c>
      <c r="Z109" s="57">
        <f t="shared" si="39"/>
        <v>15</v>
      </c>
      <c r="AA109" s="57">
        <f t="shared" si="39"/>
        <v>1</v>
      </c>
      <c r="AB109" s="57">
        <f t="shared" si="39"/>
        <v>1</v>
      </c>
      <c r="AC109" s="57">
        <f t="shared" si="39"/>
        <v>16</v>
      </c>
      <c r="AD109" s="57">
        <f t="shared" si="23"/>
        <v>1561</v>
      </c>
      <c r="AE109" s="57">
        <f t="shared" si="24"/>
        <v>17344</v>
      </c>
      <c r="AF109" s="57">
        <f t="shared" si="25"/>
        <v>18905</v>
      </c>
      <c r="AG109" s="59"/>
      <c r="AH109" s="61"/>
      <c r="AI109" s="52"/>
      <c r="AJ109" s="52"/>
      <c r="AK109" s="52"/>
    </row>
    <row r="110" spans="1:37" s="127" customFormat="1" ht="42.75" customHeight="1">
      <c r="A110" s="122"/>
      <c r="B110" s="122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122"/>
      <c r="AE110" s="122"/>
      <c r="AF110" s="122"/>
      <c r="AG110" s="122"/>
      <c r="AH110" s="61"/>
      <c r="AI110" s="52"/>
      <c r="AJ110" s="52"/>
      <c r="AK110" s="52"/>
    </row>
    <row r="111" spans="1:34" s="127" customFormat="1" ht="34.5" customHeight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5"/>
    </row>
    <row r="112" spans="1:34" s="127" customFormat="1" ht="34.5" customHeight="1">
      <c r="A112" s="122"/>
      <c r="B112" s="122"/>
      <c r="C112" s="122"/>
      <c r="D112" s="38"/>
      <c r="E112" s="38"/>
      <c r="F112" s="38"/>
      <c r="G112" s="38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5"/>
    </row>
    <row r="113" spans="1:34" s="99" customFormat="1" ht="34.5" customHeight="1">
      <c r="A113" s="120"/>
      <c r="B113" s="120"/>
      <c r="C113" s="126"/>
      <c r="D113" s="97" t="s">
        <v>168</v>
      </c>
      <c r="E113" s="97"/>
      <c r="F113" s="97"/>
      <c r="G113" s="97"/>
      <c r="H113" s="98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636" t="s">
        <v>129</v>
      </c>
      <c r="AC113" s="636"/>
      <c r="AD113" s="636"/>
      <c r="AE113" s="636"/>
      <c r="AF113" s="120"/>
      <c r="AG113" s="120"/>
      <c r="AH113" s="93"/>
    </row>
    <row r="114" spans="1:34" s="99" customFormat="1" ht="42.75" customHeight="1">
      <c r="A114" s="120"/>
      <c r="B114" s="120"/>
      <c r="C114" s="126"/>
      <c r="D114" s="97" t="s">
        <v>40</v>
      </c>
      <c r="E114" s="97"/>
      <c r="F114" s="97"/>
      <c r="G114" s="97"/>
      <c r="H114" s="98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636"/>
      <c r="AC114" s="636"/>
      <c r="AD114" s="636"/>
      <c r="AE114" s="636"/>
      <c r="AF114" s="120"/>
      <c r="AG114" s="120"/>
      <c r="AH114" s="93"/>
    </row>
    <row r="115" spans="1:34" s="127" customFormat="1" ht="34.5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612"/>
      <c r="O115" s="612"/>
      <c r="P115" s="612"/>
      <c r="Q115" s="61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5"/>
    </row>
    <row r="116" spans="1:38" s="125" customFormat="1" ht="37.5" customHeight="1">
      <c r="A116" s="637" t="s">
        <v>183</v>
      </c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7"/>
      <c r="AE116" s="637"/>
      <c r="AF116" s="637"/>
      <c r="AG116" s="127"/>
      <c r="AH116" s="621"/>
      <c r="AI116" s="621"/>
      <c r="AJ116" s="621"/>
      <c r="AK116" s="621"/>
      <c r="AL116" s="621"/>
    </row>
    <row r="117" spans="33:38" s="130" customFormat="1" ht="37.5" customHeight="1">
      <c r="AG117" s="629" t="s">
        <v>180</v>
      </c>
      <c r="AH117" s="630"/>
      <c r="AI117" s="631"/>
      <c r="AK117" s="612" t="s">
        <v>150</v>
      </c>
      <c r="AL117" s="612"/>
    </row>
    <row r="118" spans="1:45" s="15" customFormat="1" ht="37.5" customHeight="1">
      <c r="A118" s="632" t="s">
        <v>0</v>
      </c>
      <c r="B118" s="632" t="s">
        <v>1</v>
      </c>
      <c r="C118" s="625" t="s">
        <v>2</v>
      </c>
      <c r="D118" s="626"/>
      <c r="E118" s="625" t="s">
        <v>3</v>
      </c>
      <c r="F118" s="626"/>
      <c r="G118" s="625" t="s">
        <v>4</v>
      </c>
      <c r="H118" s="626"/>
      <c r="I118" s="625" t="s">
        <v>5</v>
      </c>
      <c r="J118" s="626"/>
      <c r="K118" s="625" t="s">
        <v>6</v>
      </c>
      <c r="L118" s="626"/>
      <c r="M118" s="625" t="s">
        <v>7</v>
      </c>
      <c r="N118" s="626"/>
      <c r="O118" s="625" t="s">
        <v>41</v>
      </c>
      <c r="P118" s="626"/>
      <c r="Q118" s="625" t="s">
        <v>8</v>
      </c>
      <c r="R118" s="626"/>
      <c r="S118" s="625" t="s">
        <v>9</v>
      </c>
      <c r="T118" s="626"/>
      <c r="U118" s="625" t="s">
        <v>10</v>
      </c>
      <c r="V118" s="626"/>
      <c r="W118" s="625" t="s">
        <v>11</v>
      </c>
      <c r="X118" s="626"/>
      <c r="Y118" s="625" t="s">
        <v>12</v>
      </c>
      <c r="Z118" s="626"/>
      <c r="AA118" s="625" t="s">
        <v>42</v>
      </c>
      <c r="AB118" s="626"/>
      <c r="AC118" s="625" t="s">
        <v>43</v>
      </c>
      <c r="AD118" s="626"/>
      <c r="AE118" s="625" t="s">
        <v>44</v>
      </c>
      <c r="AF118" s="626"/>
      <c r="AG118" s="623" t="s">
        <v>13</v>
      </c>
      <c r="AH118" s="623" t="s">
        <v>14</v>
      </c>
      <c r="AI118" s="623" t="s">
        <v>15</v>
      </c>
      <c r="AJ118" s="625" t="s">
        <v>16</v>
      </c>
      <c r="AK118" s="626"/>
      <c r="AL118" s="623" t="s">
        <v>17</v>
      </c>
      <c r="AM118" s="627"/>
      <c r="AN118" s="628"/>
      <c r="AO118" s="628"/>
      <c r="AP118" s="628"/>
      <c r="AQ118" s="628"/>
      <c r="AR118" s="628"/>
      <c r="AS118" s="628"/>
    </row>
    <row r="119" spans="1:46" s="15" customFormat="1" ht="37.5" customHeight="1">
      <c r="A119" s="633"/>
      <c r="B119" s="633"/>
      <c r="C119" s="41" t="s">
        <v>18</v>
      </c>
      <c r="D119" s="41" t="s">
        <v>19</v>
      </c>
      <c r="E119" s="41" t="s">
        <v>18</v>
      </c>
      <c r="F119" s="41" t="s">
        <v>19</v>
      </c>
      <c r="G119" s="41" t="s">
        <v>18</v>
      </c>
      <c r="H119" s="41" t="s">
        <v>19</v>
      </c>
      <c r="I119" s="41" t="s">
        <v>18</v>
      </c>
      <c r="J119" s="41" t="s">
        <v>19</v>
      </c>
      <c r="K119" s="41" t="s">
        <v>18</v>
      </c>
      <c r="L119" s="41" t="s">
        <v>19</v>
      </c>
      <c r="M119" s="41" t="s">
        <v>18</v>
      </c>
      <c r="N119" s="41" t="s">
        <v>19</v>
      </c>
      <c r="O119" s="41" t="s">
        <v>18</v>
      </c>
      <c r="P119" s="41" t="s">
        <v>19</v>
      </c>
      <c r="Q119" s="41" t="s">
        <v>18</v>
      </c>
      <c r="R119" s="41" t="s">
        <v>19</v>
      </c>
      <c r="S119" s="41" t="s">
        <v>18</v>
      </c>
      <c r="T119" s="41" t="s">
        <v>19</v>
      </c>
      <c r="U119" s="41" t="s">
        <v>18</v>
      </c>
      <c r="V119" s="41" t="s">
        <v>19</v>
      </c>
      <c r="W119" s="41" t="s">
        <v>18</v>
      </c>
      <c r="X119" s="41" t="s">
        <v>19</v>
      </c>
      <c r="Y119" s="41" t="s">
        <v>18</v>
      </c>
      <c r="Z119" s="41" t="s">
        <v>19</v>
      </c>
      <c r="AA119" s="41" t="s">
        <v>18</v>
      </c>
      <c r="AB119" s="41" t="s">
        <v>19</v>
      </c>
      <c r="AC119" s="41" t="s">
        <v>18</v>
      </c>
      <c r="AD119" s="41" t="s">
        <v>19</v>
      </c>
      <c r="AE119" s="41" t="s">
        <v>18</v>
      </c>
      <c r="AF119" s="41" t="s">
        <v>19</v>
      </c>
      <c r="AG119" s="624"/>
      <c r="AH119" s="624"/>
      <c r="AI119" s="624"/>
      <c r="AJ119" s="41" t="s">
        <v>18</v>
      </c>
      <c r="AK119" s="41" t="s">
        <v>19</v>
      </c>
      <c r="AL119" s="624"/>
      <c r="AN119" s="13"/>
      <c r="AO119" s="13"/>
      <c r="AP119" s="13"/>
      <c r="AQ119" s="13"/>
      <c r="AR119" s="13"/>
      <c r="AS119" s="13"/>
      <c r="AT119" s="13"/>
    </row>
    <row r="120" spans="1:46" s="130" customFormat="1" ht="42.75" customHeight="1">
      <c r="A120" s="63">
        <v>1</v>
      </c>
      <c r="B120" s="63" t="s">
        <v>101</v>
      </c>
      <c r="C120" s="25">
        <v>0</v>
      </c>
      <c r="D120" s="25">
        <v>0</v>
      </c>
      <c r="E120" s="25">
        <v>0</v>
      </c>
      <c r="F120" s="25">
        <v>0</v>
      </c>
      <c r="G120" s="25">
        <v>3</v>
      </c>
      <c r="H120" s="25">
        <v>0</v>
      </c>
      <c r="I120" s="25">
        <v>0</v>
      </c>
      <c r="J120" s="25">
        <v>0</v>
      </c>
      <c r="K120" s="25">
        <v>443</v>
      </c>
      <c r="L120" s="25">
        <v>0</v>
      </c>
      <c r="M120" s="25">
        <v>702</v>
      </c>
      <c r="N120" s="25">
        <v>0</v>
      </c>
      <c r="O120" s="25">
        <v>0</v>
      </c>
      <c r="P120" s="25">
        <v>0</v>
      </c>
      <c r="Q120" s="25">
        <v>19</v>
      </c>
      <c r="R120" s="25">
        <v>0</v>
      </c>
      <c r="S120" s="25">
        <v>1052</v>
      </c>
      <c r="T120" s="25">
        <v>0</v>
      </c>
      <c r="U120" s="25">
        <v>39</v>
      </c>
      <c r="V120" s="25">
        <v>0</v>
      </c>
      <c r="W120" s="25">
        <v>0</v>
      </c>
      <c r="X120" s="25">
        <v>0</v>
      </c>
      <c r="Y120" s="25">
        <v>208</v>
      </c>
      <c r="Z120" s="25">
        <v>0</v>
      </c>
      <c r="AA120" s="25">
        <v>2</v>
      </c>
      <c r="AB120" s="25">
        <v>0</v>
      </c>
      <c r="AC120" s="25">
        <v>0</v>
      </c>
      <c r="AD120" s="25">
        <v>0</v>
      </c>
      <c r="AE120" s="25">
        <v>2</v>
      </c>
      <c r="AF120" s="25">
        <v>0</v>
      </c>
      <c r="AG120" s="25">
        <v>1</v>
      </c>
      <c r="AH120" s="76">
        <v>5</v>
      </c>
      <c r="AI120" s="25">
        <v>4</v>
      </c>
      <c r="AJ120" s="25">
        <f aca="true" t="shared" si="40" ref="AJ120:AJ169">C120+E120+G120+I120+K120+M120+O120+Q120+S120+U120+W120+Y120+AA120+AC120+AE120+AG120+AH120+AI120</f>
        <v>2480</v>
      </c>
      <c r="AK120" s="25">
        <f aca="true" t="shared" si="41" ref="AK120:AK139">D120+F120+H120+J120+L120+N120+P120+R120+V120+X120+Z120+AB120+AF120</f>
        <v>0</v>
      </c>
      <c r="AL120" s="25">
        <f>AJ120+AK120</f>
        <v>2480</v>
      </c>
      <c r="AM120" s="27"/>
      <c r="AN120" s="30"/>
      <c r="AO120" s="30"/>
      <c r="AP120" s="14"/>
      <c r="AQ120" s="14"/>
      <c r="AR120" s="14"/>
      <c r="AS120" s="14"/>
      <c r="AT120" s="14"/>
    </row>
    <row r="121" spans="1:46" s="130" customFormat="1" ht="42.75" customHeight="1">
      <c r="A121" s="63">
        <v>2</v>
      </c>
      <c r="B121" s="63" t="s">
        <v>51</v>
      </c>
      <c r="C121" s="25">
        <v>0</v>
      </c>
      <c r="D121" s="25">
        <v>0</v>
      </c>
      <c r="E121" s="25">
        <v>0</v>
      </c>
      <c r="F121" s="25">
        <v>0</v>
      </c>
      <c r="G121" s="25">
        <v>29</v>
      </c>
      <c r="H121" s="25">
        <v>0</v>
      </c>
      <c r="I121" s="25">
        <v>0</v>
      </c>
      <c r="J121" s="25">
        <v>0</v>
      </c>
      <c r="K121" s="25">
        <v>497</v>
      </c>
      <c r="L121" s="25">
        <v>0</v>
      </c>
      <c r="M121" s="25">
        <v>925</v>
      </c>
      <c r="N121" s="25">
        <v>0</v>
      </c>
      <c r="O121" s="25">
        <v>6</v>
      </c>
      <c r="P121" s="25">
        <v>0</v>
      </c>
      <c r="Q121" s="25">
        <v>15</v>
      </c>
      <c r="R121" s="25">
        <v>0</v>
      </c>
      <c r="S121" s="25">
        <v>1446</v>
      </c>
      <c r="T121" s="25">
        <v>0</v>
      </c>
      <c r="U121" s="25">
        <v>22</v>
      </c>
      <c r="V121" s="25">
        <v>0</v>
      </c>
      <c r="W121" s="25">
        <v>0</v>
      </c>
      <c r="X121" s="25">
        <v>0</v>
      </c>
      <c r="Y121" s="25">
        <v>198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76">
        <v>18</v>
      </c>
      <c r="AI121" s="25">
        <v>13</v>
      </c>
      <c r="AJ121" s="25">
        <f t="shared" si="40"/>
        <v>3169</v>
      </c>
      <c r="AK121" s="25">
        <f t="shared" si="41"/>
        <v>0</v>
      </c>
      <c r="AL121" s="25">
        <f aca="true" t="shared" si="42" ref="AL121:AL139">AJ121+AK121</f>
        <v>3169</v>
      </c>
      <c r="AM121" s="27"/>
      <c r="AN121" s="49"/>
      <c r="AO121" s="30"/>
      <c r="AP121" s="50"/>
      <c r="AQ121" s="50"/>
      <c r="AR121" s="14"/>
      <c r="AS121" s="50"/>
      <c r="AT121" s="50"/>
    </row>
    <row r="122" spans="1:46" s="130" customFormat="1" ht="42.75" customHeight="1">
      <c r="A122" s="63">
        <v>3</v>
      </c>
      <c r="B122" s="63" t="s">
        <v>91</v>
      </c>
      <c r="C122" s="25">
        <v>0</v>
      </c>
      <c r="D122" s="25">
        <v>0</v>
      </c>
      <c r="E122" s="25">
        <v>851</v>
      </c>
      <c r="F122" s="25">
        <v>0</v>
      </c>
      <c r="G122" s="25">
        <v>549</v>
      </c>
      <c r="H122" s="25">
        <v>0</v>
      </c>
      <c r="I122" s="25">
        <v>0</v>
      </c>
      <c r="J122" s="25">
        <v>0</v>
      </c>
      <c r="K122" s="25">
        <v>201</v>
      </c>
      <c r="L122" s="25">
        <v>0</v>
      </c>
      <c r="M122" s="25">
        <v>1293</v>
      </c>
      <c r="N122" s="25">
        <v>0</v>
      </c>
      <c r="O122" s="25">
        <v>0</v>
      </c>
      <c r="P122" s="25">
        <v>0</v>
      </c>
      <c r="Q122" s="25">
        <v>11</v>
      </c>
      <c r="R122" s="25">
        <v>0</v>
      </c>
      <c r="S122" s="25">
        <v>1623</v>
      </c>
      <c r="T122" s="25">
        <v>0</v>
      </c>
      <c r="U122" s="25">
        <v>2</v>
      </c>
      <c r="V122" s="25">
        <v>0</v>
      </c>
      <c r="W122" s="25">
        <v>0</v>
      </c>
      <c r="X122" s="25">
        <v>0</v>
      </c>
      <c r="Y122" s="25">
        <v>61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76">
        <v>0</v>
      </c>
      <c r="AI122" s="25">
        <v>0</v>
      </c>
      <c r="AJ122" s="25">
        <f t="shared" si="40"/>
        <v>4591</v>
      </c>
      <c r="AK122" s="25">
        <f t="shared" si="41"/>
        <v>0</v>
      </c>
      <c r="AL122" s="25">
        <f t="shared" si="42"/>
        <v>4591</v>
      </c>
      <c r="AM122" s="27"/>
      <c r="AN122" s="30"/>
      <c r="AO122" s="30"/>
      <c r="AP122" s="14"/>
      <c r="AQ122" s="14"/>
      <c r="AR122" s="14"/>
      <c r="AS122" s="14"/>
      <c r="AT122" s="14"/>
    </row>
    <row r="123" spans="1:46" s="15" customFormat="1" ht="42.75" customHeight="1">
      <c r="A123" s="613" t="s">
        <v>56</v>
      </c>
      <c r="B123" s="614"/>
      <c r="C123" s="31">
        <f>SUM(C120:C122)</f>
        <v>0</v>
      </c>
      <c r="D123" s="31">
        <f aca="true" t="shared" si="43" ref="D123:AI123">SUM(D120:D122)</f>
        <v>0</v>
      </c>
      <c r="E123" s="31">
        <f t="shared" si="43"/>
        <v>851</v>
      </c>
      <c r="F123" s="31">
        <f t="shared" si="43"/>
        <v>0</v>
      </c>
      <c r="G123" s="31">
        <f t="shared" si="43"/>
        <v>581</v>
      </c>
      <c r="H123" s="31">
        <f t="shared" si="43"/>
        <v>0</v>
      </c>
      <c r="I123" s="31">
        <f t="shared" si="43"/>
        <v>0</v>
      </c>
      <c r="J123" s="31">
        <f t="shared" si="43"/>
        <v>0</v>
      </c>
      <c r="K123" s="31">
        <f t="shared" si="43"/>
        <v>1141</v>
      </c>
      <c r="L123" s="31">
        <f t="shared" si="43"/>
        <v>0</v>
      </c>
      <c r="M123" s="31">
        <f t="shared" si="43"/>
        <v>2920</v>
      </c>
      <c r="N123" s="31">
        <f t="shared" si="43"/>
        <v>0</v>
      </c>
      <c r="O123" s="31">
        <f t="shared" si="43"/>
        <v>6</v>
      </c>
      <c r="P123" s="31">
        <f t="shared" si="43"/>
        <v>0</v>
      </c>
      <c r="Q123" s="31">
        <f t="shared" si="43"/>
        <v>45</v>
      </c>
      <c r="R123" s="31">
        <f t="shared" si="43"/>
        <v>0</v>
      </c>
      <c r="S123" s="31">
        <f t="shared" si="43"/>
        <v>4121</v>
      </c>
      <c r="T123" s="31">
        <f t="shared" si="43"/>
        <v>0</v>
      </c>
      <c r="U123" s="31">
        <f t="shared" si="43"/>
        <v>63</v>
      </c>
      <c r="V123" s="31">
        <f t="shared" si="43"/>
        <v>0</v>
      </c>
      <c r="W123" s="31">
        <f t="shared" si="43"/>
        <v>0</v>
      </c>
      <c r="X123" s="31">
        <f t="shared" si="43"/>
        <v>0</v>
      </c>
      <c r="Y123" s="31">
        <f t="shared" si="43"/>
        <v>467</v>
      </c>
      <c r="Z123" s="31">
        <f t="shared" si="43"/>
        <v>0</v>
      </c>
      <c r="AA123" s="31">
        <f t="shared" si="43"/>
        <v>2</v>
      </c>
      <c r="AB123" s="31">
        <f t="shared" si="43"/>
        <v>0</v>
      </c>
      <c r="AC123" s="31">
        <f t="shared" si="43"/>
        <v>0</v>
      </c>
      <c r="AD123" s="31">
        <f t="shared" si="43"/>
        <v>0</v>
      </c>
      <c r="AE123" s="31">
        <f t="shared" si="43"/>
        <v>2</v>
      </c>
      <c r="AF123" s="31">
        <f t="shared" si="43"/>
        <v>0</v>
      </c>
      <c r="AG123" s="31">
        <f t="shared" si="43"/>
        <v>1</v>
      </c>
      <c r="AH123" s="31">
        <f t="shared" si="43"/>
        <v>23</v>
      </c>
      <c r="AI123" s="31">
        <f t="shared" si="43"/>
        <v>17</v>
      </c>
      <c r="AJ123" s="31">
        <f t="shared" si="40"/>
        <v>10240</v>
      </c>
      <c r="AK123" s="31">
        <f t="shared" si="41"/>
        <v>0</v>
      </c>
      <c r="AL123" s="31">
        <f t="shared" si="42"/>
        <v>10240</v>
      </c>
      <c r="AM123" s="28"/>
      <c r="AN123" s="37"/>
      <c r="AO123" s="37"/>
      <c r="AP123" s="13"/>
      <c r="AQ123" s="13"/>
      <c r="AR123" s="13"/>
      <c r="AS123" s="13"/>
      <c r="AT123" s="13"/>
    </row>
    <row r="124" spans="1:41" s="130" customFormat="1" ht="42.75" customHeight="1">
      <c r="A124" s="63">
        <v>4</v>
      </c>
      <c r="B124" s="63" t="s">
        <v>48</v>
      </c>
      <c r="C124" s="25">
        <v>0</v>
      </c>
      <c r="D124" s="25">
        <v>0</v>
      </c>
      <c r="E124" s="25">
        <v>0</v>
      </c>
      <c r="F124" s="25">
        <v>0</v>
      </c>
      <c r="G124" s="25">
        <v>15</v>
      </c>
      <c r="H124" s="25">
        <v>0</v>
      </c>
      <c r="I124" s="25">
        <v>0</v>
      </c>
      <c r="J124" s="25">
        <v>0</v>
      </c>
      <c r="K124" s="25">
        <v>1129</v>
      </c>
      <c r="L124" s="25">
        <v>0</v>
      </c>
      <c r="M124" s="25">
        <v>1979</v>
      </c>
      <c r="N124" s="25">
        <v>0</v>
      </c>
      <c r="O124" s="25">
        <v>3</v>
      </c>
      <c r="P124" s="25">
        <v>0</v>
      </c>
      <c r="Q124" s="25">
        <v>83</v>
      </c>
      <c r="R124" s="25">
        <v>0</v>
      </c>
      <c r="S124" s="25">
        <v>2481</v>
      </c>
      <c r="T124" s="25">
        <v>0</v>
      </c>
      <c r="U124" s="25">
        <v>17</v>
      </c>
      <c r="V124" s="25">
        <v>0</v>
      </c>
      <c r="W124" s="25">
        <v>1</v>
      </c>
      <c r="X124" s="25">
        <v>0</v>
      </c>
      <c r="Y124" s="25">
        <v>470</v>
      </c>
      <c r="Z124" s="25">
        <v>0</v>
      </c>
      <c r="AA124" s="25">
        <v>1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1</v>
      </c>
      <c r="AH124" s="76">
        <v>13</v>
      </c>
      <c r="AI124" s="25">
        <v>46</v>
      </c>
      <c r="AJ124" s="25">
        <f t="shared" si="40"/>
        <v>6239</v>
      </c>
      <c r="AK124" s="25">
        <f t="shared" si="41"/>
        <v>0</v>
      </c>
      <c r="AL124" s="25">
        <f t="shared" si="42"/>
        <v>6239</v>
      </c>
      <c r="AM124" s="27"/>
      <c r="AN124" s="24"/>
      <c r="AO124" s="30"/>
    </row>
    <row r="125" spans="1:41" s="130" customFormat="1" ht="42.75" customHeight="1">
      <c r="A125" s="63">
        <v>5</v>
      </c>
      <c r="B125" s="63" t="s">
        <v>49</v>
      </c>
      <c r="C125" s="25">
        <v>0</v>
      </c>
      <c r="D125" s="25">
        <v>0</v>
      </c>
      <c r="E125" s="25">
        <v>103</v>
      </c>
      <c r="F125" s="25">
        <v>0</v>
      </c>
      <c r="G125" s="25">
        <v>12</v>
      </c>
      <c r="H125" s="25">
        <v>0</v>
      </c>
      <c r="I125" s="25">
        <v>1</v>
      </c>
      <c r="J125" s="25">
        <v>0</v>
      </c>
      <c r="K125" s="25">
        <v>546</v>
      </c>
      <c r="L125" s="25">
        <v>0</v>
      </c>
      <c r="M125" s="25">
        <v>1584</v>
      </c>
      <c r="N125" s="25">
        <v>0</v>
      </c>
      <c r="O125" s="25">
        <v>3</v>
      </c>
      <c r="P125" s="25">
        <v>0</v>
      </c>
      <c r="Q125" s="25">
        <v>5</v>
      </c>
      <c r="R125" s="25">
        <v>0</v>
      </c>
      <c r="S125" s="25">
        <v>1630</v>
      </c>
      <c r="T125" s="25">
        <v>0</v>
      </c>
      <c r="U125" s="25">
        <v>10</v>
      </c>
      <c r="V125" s="25">
        <v>0</v>
      </c>
      <c r="W125" s="25">
        <v>0</v>
      </c>
      <c r="X125" s="25">
        <v>0</v>
      </c>
      <c r="Y125" s="25">
        <v>510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76">
        <v>5</v>
      </c>
      <c r="AI125" s="25">
        <v>17</v>
      </c>
      <c r="AJ125" s="25">
        <f t="shared" si="40"/>
        <v>4426</v>
      </c>
      <c r="AK125" s="25">
        <f t="shared" si="41"/>
        <v>0</v>
      </c>
      <c r="AL125" s="25">
        <f t="shared" si="42"/>
        <v>4426</v>
      </c>
      <c r="AM125" s="27"/>
      <c r="AN125" s="24"/>
      <c r="AO125" s="30"/>
    </row>
    <row r="126" spans="1:41" s="130" customFormat="1" ht="42.75" customHeight="1">
      <c r="A126" s="63">
        <v>6</v>
      </c>
      <c r="B126" s="63" t="s">
        <v>20</v>
      </c>
      <c r="C126" s="25">
        <v>0</v>
      </c>
      <c r="D126" s="25">
        <v>0</v>
      </c>
      <c r="E126" s="25">
        <v>24</v>
      </c>
      <c r="F126" s="25">
        <v>0</v>
      </c>
      <c r="G126" s="25">
        <v>68</v>
      </c>
      <c r="H126" s="25">
        <v>0</v>
      </c>
      <c r="I126" s="25">
        <v>0</v>
      </c>
      <c r="J126" s="25">
        <v>0</v>
      </c>
      <c r="K126" s="25">
        <v>878</v>
      </c>
      <c r="L126" s="25">
        <v>0</v>
      </c>
      <c r="M126" s="25">
        <v>2752</v>
      </c>
      <c r="N126" s="25">
        <v>0</v>
      </c>
      <c r="O126" s="25">
        <v>1</v>
      </c>
      <c r="P126" s="25">
        <v>0</v>
      </c>
      <c r="Q126" s="25">
        <v>10</v>
      </c>
      <c r="R126" s="25">
        <v>0</v>
      </c>
      <c r="S126" s="25">
        <v>3074</v>
      </c>
      <c r="T126" s="25">
        <v>0</v>
      </c>
      <c r="U126" s="25">
        <v>10</v>
      </c>
      <c r="V126" s="25">
        <v>0</v>
      </c>
      <c r="W126" s="25">
        <v>0</v>
      </c>
      <c r="X126" s="25">
        <v>0</v>
      </c>
      <c r="Y126" s="25">
        <v>936</v>
      </c>
      <c r="Z126" s="25">
        <v>0</v>
      </c>
      <c r="AA126" s="25">
        <v>0</v>
      </c>
      <c r="AB126" s="25">
        <v>0</v>
      </c>
      <c r="AC126" s="25">
        <v>5</v>
      </c>
      <c r="AD126" s="25">
        <v>0</v>
      </c>
      <c r="AE126" s="25">
        <v>0</v>
      </c>
      <c r="AF126" s="25">
        <v>0</v>
      </c>
      <c r="AG126" s="25">
        <v>0</v>
      </c>
      <c r="AH126" s="76">
        <v>13</v>
      </c>
      <c r="AI126" s="25">
        <v>48</v>
      </c>
      <c r="AJ126" s="25">
        <f t="shared" si="40"/>
        <v>7819</v>
      </c>
      <c r="AK126" s="25">
        <f t="shared" si="41"/>
        <v>0</v>
      </c>
      <c r="AL126" s="25">
        <f t="shared" si="42"/>
        <v>7819</v>
      </c>
      <c r="AM126" s="27"/>
      <c r="AN126" s="24"/>
      <c r="AO126" s="30"/>
    </row>
    <row r="127" spans="1:41" s="15" customFormat="1" ht="42.75" customHeight="1">
      <c r="A127" s="613" t="s">
        <v>21</v>
      </c>
      <c r="B127" s="614"/>
      <c r="C127" s="31">
        <f>SUM(C124:C126)</f>
        <v>0</v>
      </c>
      <c r="D127" s="31">
        <f aca="true" t="shared" si="44" ref="D127:AI127">SUM(D124:D126)</f>
        <v>0</v>
      </c>
      <c r="E127" s="31">
        <f t="shared" si="44"/>
        <v>127</v>
      </c>
      <c r="F127" s="31">
        <f t="shared" si="44"/>
        <v>0</v>
      </c>
      <c r="G127" s="31">
        <f t="shared" si="44"/>
        <v>95</v>
      </c>
      <c r="H127" s="31">
        <f t="shared" si="44"/>
        <v>0</v>
      </c>
      <c r="I127" s="31">
        <f t="shared" si="44"/>
        <v>1</v>
      </c>
      <c r="J127" s="31">
        <f t="shared" si="44"/>
        <v>0</v>
      </c>
      <c r="K127" s="31">
        <f t="shared" si="44"/>
        <v>2553</v>
      </c>
      <c r="L127" s="31">
        <f t="shared" si="44"/>
        <v>0</v>
      </c>
      <c r="M127" s="31">
        <f t="shared" si="44"/>
        <v>6315</v>
      </c>
      <c r="N127" s="31">
        <f t="shared" si="44"/>
        <v>0</v>
      </c>
      <c r="O127" s="31">
        <f t="shared" si="44"/>
        <v>7</v>
      </c>
      <c r="P127" s="31">
        <f t="shared" si="44"/>
        <v>0</v>
      </c>
      <c r="Q127" s="31">
        <f t="shared" si="44"/>
        <v>98</v>
      </c>
      <c r="R127" s="31">
        <f t="shared" si="44"/>
        <v>0</v>
      </c>
      <c r="S127" s="31">
        <f t="shared" si="44"/>
        <v>7185</v>
      </c>
      <c r="T127" s="31">
        <f t="shared" si="44"/>
        <v>0</v>
      </c>
      <c r="U127" s="31">
        <f t="shared" si="44"/>
        <v>37</v>
      </c>
      <c r="V127" s="31">
        <f t="shared" si="44"/>
        <v>0</v>
      </c>
      <c r="W127" s="31">
        <f t="shared" si="44"/>
        <v>1</v>
      </c>
      <c r="X127" s="31">
        <f t="shared" si="44"/>
        <v>0</v>
      </c>
      <c r="Y127" s="31">
        <f t="shared" si="44"/>
        <v>1916</v>
      </c>
      <c r="Z127" s="31">
        <f t="shared" si="44"/>
        <v>0</v>
      </c>
      <c r="AA127" s="31">
        <f t="shared" si="44"/>
        <v>1</v>
      </c>
      <c r="AB127" s="31">
        <f t="shared" si="44"/>
        <v>0</v>
      </c>
      <c r="AC127" s="31">
        <f t="shared" si="44"/>
        <v>5</v>
      </c>
      <c r="AD127" s="31">
        <f t="shared" si="44"/>
        <v>0</v>
      </c>
      <c r="AE127" s="31">
        <f t="shared" si="44"/>
        <v>0</v>
      </c>
      <c r="AF127" s="31">
        <f t="shared" si="44"/>
        <v>0</v>
      </c>
      <c r="AG127" s="31">
        <f t="shared" si="44"/>
        <v>1</v>
      </c>
      <c r="AH127" s="31">
        <f t="shared" si="44"/>
        <v>31</v>
      </c>
      <c r="AI127" s="31">
        <f t="shared" si="44"/>
        <v>111</v>
      </c>
      <c r="AJ127" s="31">
        <f t="shared" si="40"/>
        <v>18484</v>
      </c>
      <c r="AK127" s="31">
        <f t="shared" si="41"/>
        <v>0</v>
      </c>
      <c r="AL127" s="31">
        <f t="shared" si="42"/>
        <v>18484</v>
      </c>
      <c r="AM127" s="28"/>
      <c r="AN127" s="32"/>
      <c r="AO127" s="37"/>
    </row>
    <row r="128" spans="1:41" s="15" customFormat="1" ht="42.75" customHeight="1">
      <c r="A128" s="613" t="s">
        <v>175</v>
      </c>
      <c r="B128" s="614"/>
      <c r="C128" s="31">
        <f>C123+C127</f>
        <v>0</v>
      </c>
      <c r="D128" s="31">
        <f aca="true" t="shared" si="45" ref="D128:AI128">D123+D127</f>
        <v>0</v>
      </c>
      <c r="E128" s="31">
        <f t="shared" si="45"/>
        <v>978</v>
      </c>
      <c r="F128" s="31">
        <f t="shared" si="45"/>
        <v>0</v>
      </c>
      <c r="G128" s="31">
        <f t="shared" si="45"/>
        <v>676</v>
      </c>
      <c r="H128" s="31">
        <f t="shared" si="45"/>
        <v>0</v>
      </c>
      <c r="I128" s="31">
        <f t="shared" si="45"/>
        <v>1</v>
      </c>
      <c r="J128" s="31">
        <f t="shared" si="45"/>
        <v>0</v>
      </c>
      <c r="K128" s="31">
        <f t="shared" si="45"/>
        <v>3694</v>
      </c>
      <c r="L128" s="31">
        <f t="shared" si="45"/>
        <v>0</v>
      </c>
      <c r="M128" s="31">
        <f t="shared" si="45"/>
        <v>9235</v>
      </c>
      <c r="N128" s="31">
        <f t="shared" si="45"/>
        <v>0</v>
      </c>
      <c r="O128" s="31">
        <f t="shared" si="45"/>
        <v>13</v>
      </c>
      <c r="P128" s="31">
        <f t="shared" si="45"/>
        <v>0</v>
      </c>
      <c r="Q128" s="31">
        <f t="shared" si="45"/>
        <v>143</v>
      </c>
      <c r="R128" s="31">
        <f t="shared" si="45"/>
        <v>0</v>
      </c>
      <c r="S128" s="31">
        <f t="shared" si="45"/>
        <v>11306</v>
      </c>
      <c r="T128" s="31">
        <f t="shared" si="45"/>
        <v>0</v>
      </c>
      <c r="U128" s="31">
        <f t="shared" si="45"/>
        <v>100</v>
      </c>
      <c r="V128" s="31">
        <f t="shared" si="45"/>
        <v>0</v>
      </c>
      <c r="W128" s="31">
        <f t="shared" si="45"/>
        <v>1</v>
      </c>
      <c r="X128" s="31">
        <f t="shared" si="45"/>
        <v>0</v>
      </c>
      <c r="Y128" s="31">
        <f t="shared" si="45"/>
        <v>2383</v>
      </c>
      <c r="Z128" s="31">
        <f t="shared" si="45"/>
        <v>0</v>
      </c>
      <c r="AA128" s="31">
        <f t="shared" si="45"/>
        <v>3</v>
      </c>
      <c r="AB128" s="31">
        <f t="shared" si="45"/>
        <v>0</v>
      </c>
      <c r="AC128" s="31">
        <f t="shared" si="45"/>
        <v>5</v>
      </c>
      <c r="AD128" s="31">
        <f t="shared" si="45"/>
        <v>0</v>
      </c>
      <c r="AE128" s="31">
        <f t="shared" si="45"/>
        <v>2</v>
      </c>
      <c r="AF128" s="31">
        <f t="shared" si="45"/>
        <v>0</v>
      </c>
      <c r="AG128" s="31">
        <f t="shared" si="45"/>
        <v>2</v>
      </c>
      <c r="AH128" s="31">
        <f t="shared" si="45"/>
        <v>54</v>
      </c>
      <c r="AI128" s="31">
        <f t="shared" si="45"/>
        <v>128</v>
      </c>
      <c r="AJ128" s="31">
        <f t="shared" si="40"/>
        <v>28724</v>
      </c>
      <c r="AK128" s="31">
        <f t="shared" si="41"/>
        <v>0</v>
      </c>
      <c r="AL128" s="31">
        <f t="shared" si="42"/>
        <v>28724</v>
      </c>
      <c r="AM128" s="32"/>
      <c r="AN128" s="32"/>
      <c r="AO128" s="37"/>
    </row>
    <row r="129" spans="1:41" s="15" customFormat="1" ht="42.75" customHeight="1">
      <c r="A129" s="134"/>
      <c r="B129" s="135"/>
      <c r="C129" s="31"/>
      <c r="D129" s="31">
        <f>C128+D128</f>
        <v>0</v>
      </c>
      <c r="E129" s="31"/>
      <c r="F129" s="31">
        <f>E128+F128</f>
        <v>978</v>
      </c>
      <c r="G129" s="31"/>
      <c r="H129" s="31">
        <f>G128+H128</f>
        <v>676</v>
      </c>
      <c r="I129" s="31"/>
      <c r="J129" s="31">
        <f>I128+J128</f>
        <v>1</v>
      </c>
      <c r="K129" s="31"/>
      <c r="L129" s="31">
        <f>K128+L128</f>
        <v>3694</v>
      </c>
      <c r="M129" s="31"/>
      <c r="N129" s="31">
        <f>M128+N128</f>
        <v>9235</v>
      </c>
      <c r="O129" s="31"/>
      <c r="P129" s="31">
        <f>O128+P128</f>
        <v>13</v>
      </c>
      <c r="Q129" s="31"/>
      <c r="R129" s="31">
        <f>Q128+R128</f>
        <v>143</v>
      </c>
      <c r="S129" s="31"/>
      <c r="T129" s="31">
        <f>S128+T128</f>
        <v>11306</v>
      </c>
      <c r="U129" s="31"/>
      <c r="V129" s="31">
        <f>U128+V128</f>
        <v>100</v>
      </c>
      <c r="W129" s="31"/>
      <c r="X129" s="31">
        <f>W128+X128</f>
        <v>1</v>
      </c>
      <c r="Y129" s="31"/>
      <c r="Z129" s="31">
        <f>Y128+Z128</f>
        <v>2383</v>
      </c>
      <c r="AA129" s="31"/>
      <c r="AB129" s="31">
        <f>AA128+AB128</f>
        <v>3</v>
      </c>
      <c r="AC129" s="31"/>
      <c r="AD129" s="31">
        <f>AC128+AD128</f>
        <v>5</v>
      </c>
      <c r="AE129" s="31"/>
      <c r="AF129" s="31">
        <f>AE128+AF128</f>
        <v>2</v>
      </c>
      <c r="AG129" s="31"/>
      <c r="AH129" s="31"/>
      <c r="AI129" s="31">
        <f>AG128+AH128+AI128</f>
        <v>184</v>
      </c>
      <c r="AJ129" s="31"/>
      <c r="AK129" s="31"/>
      <c r="AL129" s="31">
        <f>D129+F129+H129+J129+L129+N129+P129+R129+T129+V129+X129+Z129+AB129+AD129+AF129+AI129</f>
        <v>28724</v>
      </c>
      <c r="AM129" s="32"/>
      <c r="AN129" s="32"/>
      <c r="AO129" s="37"/>
    </row>
    <row r="130" spans="1:41" s="130" customFormat="1" ht="42.75" customHeight="1">
      <c r="A130" s="63">
        <v>7</v>
      </c>
      <c r="B130" s="63" t="s">
        <v>46</v>
      </c>
      <c r="C130" s="25">
        <v>0</v>
      </c>
      <c r="D130" s="25">
        <v>0</v>
      </c>
      <c r="E130" s="25">
        <v>0</v>
      </c>
      <c r="F130" s="25">
        <v>0</v>
      </c>
      <c r="G130" s="25">
        <v>3</v>
      </c>
      <c r="H130" s="25">
        <v>0</v>
      </c>
      <c r="I130" s="25">
        <v>0</v>
      </c>
      <c r="J130" s="25">
        <v>0</v>
      </c>
      <c r="K130" s="25">
        <v>237</v>
      </c>
      <c r="L130" s="25">
        <v>0</v>
      </c>
      <c r="M130" s="25">
        <v>910</v>
      </c>
      <c r="N130" s="25">
        <v>0</v>
      </c>
      <c r="O130" s="25">
        <v>2</v>
      </c>
      <c r="P130" s="25">
        <v>0</v>
      </c>
      <c r="Q130" s="25">
        <v>20</v>
      </c>
      <c r="R130" s="25">
        <v>0</v>
      </c>
      <c r="S130" s="25">
        <v>1283</v>
      </c>
      <c r="T130" s="25">
        <v>0</v>
      </c>
      <c r="U130" s="25">
        <v>23</v>
      </c>
      <c r="V130" s="25">
        <v>0</v>
      </c>
      <c r="W130" s="25">
        <v>2</v>
      </c>
      <c r="X130" s="25">
        <v>0</v>
      </c>
      <c r="Y130" s="25">
        <v>321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76">
        <v>9</v>
      </c>
      <c r="AI130" s="25">
        <v>22</v>
      </c>
      <c r="AJ130" s="25">
        <f t="shared" si="40"/>
        <v>2832</v>
      </c>
      <c r="AK130" s="25">
        <f t="shared" si="41"/>
        <v>0</v>
      </c>
      <c r="AL130" s="25">
        <f t="shared" si="42"/>
        <v>2832</v>
      </c>
      <c r="AM130" s="24"/>
      <c r="AN130" s="24"/>
      <c r="AO130" s="30"/>
    </row>
    <row r="131" spans="1:41" s="130" customFormat="1" ht="42.75" customHeight="1">
      <c r="A131" s="63">
        <v>8</v>
      </c>
      <c r="B131" s="63" t="s">
        <v>185</v>
      </c>
      <c r="C131" s="25">
        <v>0</v>
      </c>
      <c r="D131" s="25">
        <v>0</v>
      </c>
      <c r="E131" s="25">
        <v>0</v>
      </c>
      <c r="F131" s="25">
        <v>0</v>
      </c>
      <c r="G131" s="25">
        <v>25</v>
      </c>
      <c r="H131" s="25">
        <v>0</v>
      </c>
      <c r="I131" s="25">
        <v>0</v>
      </c>
      <c r="J131" s="25">
        <v>0</v>
      </c>
      <c r="K131" s="25">
        <v>255</v>
      </c>
      <c r="L131" s="25">
        <v>0</v>
      </c>
      <c r="M131" s="25">
        <v>633</v>
      </c>
      <c r="N131" s="25">
        <v>0</v>
      </c>
      <c r="O131" s="25">
        <v>1</v>
      </c>
      <c r="P131" s="25">
        <v>0</v>
      </c>
      <c r="Q131" s="25">
        <v>17</v>
      </c>
      <c r="R131" s="25">
        <v>0</v>
      </c>
      <c r="S131" s="25">
        <v>1075</v>
      </c>
      <c r="T131" s="25">
        <v>0</v>
      </c>
      <c r="U131" s="25">
        <v>13</v>
      </c>
      <c r="V131" s="25">
        <v>0</v>
      </c>
      <c r="W131" s="25">
        <v>0</v>
      </c>
      <c r="X131" s="25">
        <v>0</v>
      </c>
      <c r="Y131" s="25">
        <v>488</v>
      </c>
      <c r="Z131" s="25">
        <v>0</v>
      </c>
      <c r="AA131" s="25">
        <v>4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7</v>
      </c>
      <c r="AH131" s="76">
        <v>6</v>
      </c>
      <c r="AI131" s="25">
        <v>41</v>
      </c>
      <c r="AJ131" s="25">
        <f t="shared" si="40"/>
        <v>2565</v>
      </c>
      <c r="AK131" s="25">
        <f>D131+F131+H131+J131+L131+N131+P131+R131+V131+X131+Z131+AB131+AF131</f>
        <v>0</v>
      </c>
      <c r="AL131" s="25">
        <f>AJ131+AK131</f>
        <v>2565</v>
      </c>
      <c r="AM131" s="24"/>
      <c r="AN131" s="24"/>
      <c r="AO131" s="30"/>
    </row>
    <row r="132" spans="1:41" s="130" customFormat="1" ht="42.75" customHeight="1">
      <c r="A132" s="63">
        <v>9</v>
      </c>
      <c r="B132" s="63" t="s">
        <v>47</v>
      </c>
      <c r="C132" s="25">
        <v>0</v>
      </c>
      <c r="D132" s="25">
        <v>0</v>
      </c>
      <c r="E132" s="25">
        <v>1</v>
      </c>
      <c r="F132" s="25">
        <v>0</v>
      </c>
      <c r="G132" s="25">
        <v>33</v>
      </c>
      <c r="H132" s="25">
        <v>0</v>
      </c>
      <c r="I132" s="25">
        <v>0</v>
      </c>
      <c r="J132" s="25">
        <v>0</v>
      </c>
      <c r="K132" s="25">
        <v>812</v>
      </c>
      <c r="L132" s="25">
        <v>0</v>
      </c>
      <c r="M132" s="25">
        <v>1920</v>
      </c>
      <c r="N132" s="25">
        <v>0</v>
      </c>
      <c r="O132" s="25">
        <v>8</v>
      </c>
      <c r="P132" s="25">
        <v>0</v>
      </c>
      <c r="Q132" s="25">
        <v>46</v>
      </c>
      <c r="R132" s="25">
        <v>0</v>
      </c>
      <c r="S132" s="25">
        <v>1683</v>
      </c>
      <c r="T132" s="25">
        <v>0</v>
      </c>
      <c r="U132" s="25">
        <v>28</v>
      </c>
      <c r="V132" s="25">
        <v>0</v>
      </c>
      <c r="W132" s="25">
        <v>0</v>
      </c>
      <c r="X132" s="25">
        <v>0</v>
      </c>
      <c r="Y132" s="25">
        <v>382</v>
      </c>
      <c r="Z132" s="25">
        <v>0</v>
      </c>
      <c r="AA132" s="25">
        <v>0</v>
      </c>
      <c r="AB132" s="25">
        <v>0</v>
      </c>
      <c r="AC132" s="25">
        <v>4</v>
      </c>
      <c r="AD132" s="25">
        <v>0</v>
      </c>
      <c r="AE132" s="25">
        <v>0</v>
      </c>
      <c r="AF132" s="25">
        <v>0</v>
      </c>
      <c r="AG132" s="25">
        <v>6</v>
      </c>
      <c r="AH132" s="76">
        <v>6</v>
      </c>
      <c r="AI132" s="25">
        <v>13</v>
      </c>
      <c r="AJ132" s="25">
        <f t="shared" si="40"/>
        <v>4942</v>
      </c>
      <c r="AK132" s="25">
        <f t="shared" si="41"/>
        <v>0</v>
      </c>
      <c r="AL132" s="25">
        <f t="shared" si="42"/>
        <v>4942</v>
      </c>
      <c r="AM132" s="24"/>
      <c r="AN132" s="24"/>
      <c r="AO132" s="30"/>
    </row>
    <row r="133" spans="1:41" s="130" customFormat="1" ht="42.75" customHeight="1">
      <c r="A133" s="63">
        <v>10</v>
      </c>
      <c r="B133" s="63" t="s">
        <v>50</v>
      </c>
      <c r="C133" s="25">
        <v>0</v>
      </c>
      <c r="D133" s="25">
        <v>0</v>
      </c>
      <c r="E133" s="25">
        <v>0</v>
      </c>
      <c r="F133" s="25">
        <v>0</v>
      </c>
      <c r="G133" s="25">
        <v>2</v>
      </c>
      <c r="H133" s="25">
        <v>0</v>
      </c>
      <c r="I133" s="25">
        <v>0</v>
      </c>
      <c r="J133" s="25">
        <v>0</v>
      </c>
      <c r="K133" s="25">
        <v>82</v>
      </c>
      <c r="L133" s="25">
        <v>0</v>
      </c>
      <c r="M133" s="25">
        <v>188</v>
      </c>
      <c r="N133" s="25">
        <v>0</v>
      </c>
      <c r="O133" s="25">
        <v>4</v>
      </c>
      <c r="P133" s="25">
        <v>0</v>
      </c>
      <c r="Q133" s="25">
        <v>5</v>
      </c>
      <c r="R133" s="25">
        <v>0</v>
      </c>
      <c r="S133" s="25">
        <v>387</v>
      </c>
      <c r="T133" s="25">
        <v>0</v>
      </c>
      <c r="U133" s="25">
        <v>10</v>
      </c>
      <c r="V133" s="25">
        <v>0</v>
      </c>
      <c r="W133" s="25">
        <v>1</v>
      </c>
      <c r="X133" s="25">
        <v>0</v>
      </c>
      <c r="Y133" s="25">
        <v>254</v>
      </c>
      <c r="Z133" s="25">
        <v>0</v>
      </c>
      <c r="AA133" s="25">
        <v>1</v>
      </c>
      <c r="AB133" s="25">
        <v>0</v>
      </c>
      <c r="AC133" s="25">
        <v>0</v>
      </c>
      <c r="AD133" s="25">
        <v>0</v>
      </c>
      <c r="AE133" s="25">
        <v>1</v>
      </c>
      <c r="AF133" s="25">
        <v>0</v>
      </c>
      <c r="AG133" s="25">
        <v>0</v>
      </c>
      <c r="AH133" s="76">
        <v>17</v>
      </c>
      <c r="AI133" s="25">
        <v>13</v>
      </c>
      <c r="AJ133" s="25">
        <f t="shared" si="40"/>
        <v>965</v>
      </c>
      <c r="AK133" s="25">
        <f t="shared" si="41"/>
        <v>0</v>
      </c>
      <c r="AL133" s="25">
        <f t="shared" si="42"/>
        <v>965</v>
      </c>
      <c r="AM133" s="24"/>
      <c r="AN133" s="24"/>
      <c r="AO133" s="30"/>
    </row>
    <row r="134" spans="1:41" s="15" customFormat="1" ht="42.75" customHeight="1">
      <c r="A134" s="613" t="s">
        <v>55</v>
      </c>
      <c r="B134" s="614"/>
      <c r="C134" s="31">
        <f>SUM(C130:C133)</f>
        <v>0</v>
      </c>
      <c r="D134" s="31">
        <f aca="true" t="shared" si="46" ref="D134:AI134">SUM(D130:D133)</f>
        <v>0</v>
      </c>
      <c r="E134" s="31">
        <f t="shared" si="46"/>
        <v>1</v>
      </c>
      <c r="F134" s="31">
        <f t="shared" si="46"/>
        <v>0</v>
      </c>
      <c r="G134" s="31">
        <f t="shared" si="46"/>
        <v>63</v>
      </c>
      <c r="H134" s="31">
        <f t="shared" si="46"/>
        <v>0</v>
      </c>
      <c r="I134" s="31">
        <f t="shared" si="46"/>
        <v>0</v>
      </c>
      <c r="J134" s="31">
        <f t="shared" si="46"/>
        <v>0</v>
      </c>
      <c r="K134" s="31">
        <f t="shared" si="46"/>
        <v>1386</v>
      </c>
      <c r="L134" s="31">
        <f t="shared" si="46"/>
        <v>0</v>
      </c>
      <c r="M134" s="31">
        <f t="shared" si="46"/>
        <v>3651</v>
      </c>
      <c r="N134" s="31">
        <f t="shared" si="46"/>
        <v>0</v>
      </c>
      <c r="O134" s="31">
        <f t="shared" si="46"/>
        <v>15</v>
      </c>
      <c r="P134" s="31">
        <f t="shared" si="46"/>
        <v>0</v>
      </c>
      <c r="Q134" s="31">
        <f t="shared" si="46"/>
        <v>88</v>
      </c>
      <c r="R134" s="31">
        <f t="shared" si="46"/>
        <v>0</v>
      </c>
      <c r="S134" s="31">
        <f t="shared" si="46"/>
        <v>4428</v>
      </c>
      <c r="T134" s="31">
        <f t="shared" si="46"/>
        <v>0</v>
      </c>
      <c r="U134" s="31">
        <f t="shared" si="46"/>
        <v>74</v>
      </c>
      <c r="V134" s="31">
        <f t="shared" si="46"/>
        <v>0</v>
      </c>
      <c r="W134" s="31">
        <f t="shared" si="46"/>
        <v>3</v>
      </c>
      <c r="X134" s="31">
        <f t="shared" si="46"/>
        <v>0</v>
      </c>
      <c r="Y134" s="31">
        <f t="shared" si="46"/>
        <v>1445</v>
      </c>
      <c r="Z134" s="31">
        <f t="shared" si="46"/>
        <v>0</v>
      </c>
      <c r="AA134" s="31">
        <f t="shared" si="46"/>
        <v>5</v>
      </c>
      <c r="AB134" s="31">
        <f t="shared" si="46"/>
        <v>0</v>
      </c>
      <c r="AC134" s="31">
        <f t="shared" si="46"/>
        <v>4</v>
      </c>
      <c r="AD134" s="31">
        <f t="shared" si="46"/>
        <v>0</v>
      </c>
      <c r="AE134" s="31">
        <f t="shared" si="46"/>
        <v>1</v>
      </c>
      <c r="AF134" s="31">
        <f t="shared" si="46"/>
        <v>0</v>
      </c>
      <c r="AG134" s="31">
        <f t="shared" si="46"/>
        <v>13</v>
      </c>
      <c r="AH134" s="31">
        <f t="shared" si="46"/>
        <v>38</v>
      </c>
      <c r="AI134" s="31">
        <f t="shared" si="46"/>
        <v>89</v>
      </c>
      <c r="AJ134" s="31">
        <f t="shared" si="40"/>
        <v>11304</v>
      </c>
      <c r="AK134" s="31">
        <f t="shared" si="41"/>
        <v>0</v>
      </c>
      <c r="AL134" s="31">
        <f t="shared" si="42"/>
        <v>11304</v>
      </c>
      <c r="AM134" s="32"/>
      <c r="AN134" s="32"/>
      <c r="AO134" s="37"/>
    </row>
    <row r="135" spans="1:41" s="130" customFormat="1" ht="42.75" customHeight="1">
      <c r="A135" s="63">
        <v>11</v>
      </c>
      <c r="B135" s="63" t="s">
        <v>52</v>
      </c>
      <c r="C135" s="25">
        <v>1</v>
      </c>
      <c r="D135" s="25">
        <v>0</v>
      </c>
      <c r="E135" s="25">
        <v>23</v>
      </c>
      <c r="F135" s="25">
        <v>0</v>
      </c>
      <c r="G135" s="25">
        <v>28</v>
      </c>
      <c r="H135" s="25">
        <v>0</v>
      </c>
      <c r="I135" s="25">
        <v>0</v>
      </c>
      <c r="J135" s="25">
        <v>0</v>
      </c>
      <c r="K135" s="25">
        <v>137</v>
      </c>
      <c r="L135" s="25">
        <v>0</v>
      </c>
      <c r="M135" s="25">
        <v>1264</v>
      </c>
      <c r="N135" s="25">
        <v>0</v>
      </c>
      <c r="O135" s="25">
        <v>3</v>
      </c>
      <c r="P135" s="25">
        <v>0</v>
      </c>
      <c r="Q135" s="25">
        <v>32</v>
      </c>
      <c r="R135" s="25">
        <v>0</v>
      </c>
      <c r="S135" s="25">
        <v>1288</v>
      </c>
      <c r="T135" s="25">
        <v>0</v>
      </c>
      <c r="U135" s="25">
        <v>17</v>
      </c>
      <c r="V135" s="25">
        <v>0</v>
      </c>
      <c r="W135" s="25">
        <v>0</v>
      </c>
      <c r="X135" s="25">
        <v>0</v>
      </c>
      <c r="Y135" s="25">
        <v>191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1</v>
      </c>
      <c r="AH135" s="76">
        <v>5</v>
      </c>
      <c r="AI135" s="25">
        <v>5</v>
      </c>
      <c r="AJ135" s="25">
        <f t="shared" si="40"/>
        <v>2995</v>
      </c>
      <c r="AK135" s="25">
        <f t="shared" si="41"/>
        <v>0</v>
      </c>
      <c r="AL135" s="25">
        <f t="shared" si="42"/>
        <v>2995</v>
      </c>
      <c r="AM135" s="24"/>
      <c r="AN135" s="24"/>
      <c r="AO135" s="30"/>
    </row>
    <row r="136" spans="1:41" s="130" customFormat="1" ht="42.75" customHeight="1">
      <c r="A136" s="63">
        <v>12</v>
      </c>
      <c r="B136" s="63" t="s">
        <v>53</v>
      </c>
      <c r="C136" s="25">
        <v>0</v>
      </c>
      <c r="D136" s="25">
        <v>0</v>
      </c>
      <c r="E136" s="25">
        <v>0</v>
      </c>
      <c r="F136" s="25">
        <v>0</v>
      </c>
      <c r="G136" s="25">
        <v>9</v>
      </c>
      <c r="H136" s="25">
        <v>0</v>
      </c>
      <c r="I136" s="25">
        <v>0</v>
      </c>
      <c r="J136" s="25">
        <v>0</v>
      </c>
      <c r="K136" s="25">
        <v>255</v>
      </c>
      <c r="L136" s="25">
        <v>0</v>
      </c>
      <c r="M136" s="25">
        <v>820</v>
      </c>
      <c r="N136" s="25">
        <v>0</v>
      </c>
      <c r="O136" s="25">
        <v>12</v>
      </c>
      <c r="P136" s="25">
        <v>0</v>
      </c>
      <c r="Q136" s="25">
        <v>34</v>
      </c>
      <c r="R136" s="25">
        <v>0</v>
      </c>
      <c r="S136" s="25">
        <v>844</v>
      </c>
      <c r="T136" s="25">
        <v>0</v>
      </c>
      <c r="U136" s="25">
        <v>33</v>
      </c>
      <c r="V136" s="25">
        <v>0</v>
      </c>
      <c r="W136" s="25">
        <v>0</v>
      </c>
      <c r="X136" s="25">
        <v>0</v>
      </c>
      <c r="Y136" s="25">
        <v>304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3</v>
      </c>
      <c r="AH136" s="76">
        <v>11</v>
      </c>
      <c r="AI136" s="25">
        <v>17</v>
      </c>
      <c r="AJ136" s="25">
        <f t="shared" si="40"/>
        <v>2342</v>
      </c>
      <c r="AK136" s="25">
        <f t="shared" si="41"/>
        <v>0</v>
      </c>
      <c r="AL136" s="25">
        <f t="shared" si="42"/>
        <v>2342</v>
      </c>
      <c r="AM136" s="24"/>
      <c r="AN136" s="24"/>
      <c r="AO136" s="30"/>
    </row>
    <row r="137" spans="1:41" s="130" customFormat="1" ht="42.75" customHeight="1">
      <c r="A137" s="63">
        <v>13</v>
      </c>
      <c r="B137" s="63" t="s">
        <v>54</v>
      </c>
      <c r="C137" s="25">
        <v>0</v>
      </c>
      <c r="D137" s="25">
        <v>0</v>
      </c>
      <c r="E137" s="25">
        <v>60</v>
      </c>
      <c r="F137" s="25">
        <v>0</v>
      </c>
      <c r="G137" s="25">
        <v>346</v>
      </c>
      <c r="H137" s="25">
        <v>0</v>
      </c>
      <c r="I137" s="25">
        <v>5</v>
      </c>
      <c r="J137" s="25">
        <v>0</v>
      </c>
      <c r="K137" s="25">
        <v>681</v>
      </c>
      <c r="L137" s="25">
        <v>0</v>
      </c>
      <c r="M137" s="25">
        <v>1835</v>
      </c>
      <c r="N137" s="25">
        <v>0</v>
      </c>
      <c r="O137" s="25">
        <v>1</v>
      </c>
      <c r="P137" s="25">
        <v>0</v>
      </c>
      <c r="Q137" s="25">
        <v>33</v>
      </c>
      <c r="R137" s="25">
        <v>0</v>
      </c>
      <c r="S137" s="25">
        <v>1789</v>
      </c>
      <c r="T137" s="25">
        <v>0</v>
      </c>
      <c r="U137" s="25">
        <v>5</v>
      </c>
      <c r="V137" s="25">
        <v>0</v>
      </c>
      <c r="W137" s="25">
        <v>0</v>
      </c>
      <c r="X137" s="25">
        <v>0</v>
      </c>
      <c r="Y137" s="25">
        <v>327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76">
        <v>1</v>
      </c>
      <c r="AI137" s="25">
        <v>3</v>
      </c>
      <c r="AJ137" s="25">
        <f t="shared" si="40"/>
        <v>5086</v>
      </c>
      <c r="AK137" s="25">
        <f t="shared" si="41"/>
        <v>0</v>
      </c>
      <c r="AL137" s="25">
        <f t="shared" si="42"/>
        <v>5086</v>
      </c>
      <c r="AM137" s="24"/>
      <c r="AN137" s="24"/>
      <c r="AO137" s="30"/>
    </row>
    <row r="138" spans="1:41" s="15" customFormat="1" ht="42.75" customHeight="1">
      <c r="A138" s="613" t="s">
        <v>22</v>
      </c>
      <c r="B138" s="614"/>
      <c r="C138" s="31">
        <f>SUM(C135:C137)</f>
        <v>1</v>
      </c>
      <c r="D138" s="31">
        <f aca="true" t="shared" si="47" ref="D138:AI138">SUM(D135:D137)</f>
        <v>0</v>
      </c>
      <c r="E138" s="31">
        <f t="shared" si="47"/>
        <v>83</v>
      </c>
      <c r="F138" s="31">
        <f t="shared" si="47"/>
        <v>0</v>
      </c>
      <c r="G138" s="31">
        <f t="shared" si="47"/>
        <v>383</v>
      </c>
      <c r="H138" s="31">
        <f t="shared" si="47"/>
        <v>0</v>
      </c>
      <c r="I138" s="31">
        <f t="shared" si="47"/>
        <v>5</v>
      </c>
      <c r="J138" s="31">
        <f t="shared" si="47"/>
        <v>0</v>
      </c>
      <c r="K138" s="31">
        <f t="shared" si="47"/>
        <v>1073</v>
      </c>
      <c r="L138" s="31">
        <f t="shared" si="47"/>
        <v>0</v>
      </c>
      <c r="M138" s="31">
        <f t="shared" si="47"/>
        <v>3919</v>
      </c>
      <c r="N138" s="31">
        <f t="shared" si="47"/>
        <v>0</v>
      </c>
      <c r="O138" s="31">
        <f t="shared" si="47"/>
        <v>16</v>
      </c>
      <c r="P138" s="31">
        <f t="shared" si="47"/>
        <v>0</v>
      </c>
      <c r="Q138" s="31">
        <f t="shared" si="47"/>
        <v>99</v>
      </c>
      <c r="R138" s="31">
        <f t="shared" si="47"/>
        <v>0</v>
      </c>
      <c r="S138" s="31">
        <f t="shared" si="47"/>
        <v>3921</v>
      </c>
      <c r="T138" s="31">
        <f t="shared" si="47"/>
        <v>0</v>
      </c>
      <c r="U138" s="31">
        <f t="shared" si="47"/>
        <v>55</v>
      </c>
      <c r="V138" s="31">
        <f t="shared" si="47"/>
        <v>0</v>
      </c>
      <c r="W138" s="31">
        <f t="shared" si="47"/>
        <v>0</v>
      </c>
      <c r="X138" s="31">
        <f t="shared" si="47"/>
        <v>0</v>
      </c>
      <c r="Y138" s="31">
        <f t="shared" si="47"/>
        <v>822</v>
      </c>
      <c r="Z138" s="31">
        <f t="shared" si="47"/>
        <v>0</v>
      </c>
      <c r="AA138" s="31">
        <f t="shared" si="47"/>
        <v>0</v>
      </c>
      <c r="AB138" s="31">
        <f t="shared" si="47"/>
        <v>0</v>
      </c>
      <c r="AC138" s="31">
        <f t="shared" si="47"/>
        <v>0</v>
      </c>
      <c r="AD138" s="31">
        <f t="shared" si="47"/>
        <v>0</v>
      </c>
      <c r="AE138" s="31">
        <f t="shared" si="47"/>
        <v>0</v>
      </c>
      <c r="AF138" s="31">
        <f t="shared" si="47"/>
        <v>0</v>
      </c>
      <c r="AG138" s="31">
        <f t="shared" si="47"/>
        <v>4</v>
      </c>
      <c r="AH138" s="31">
        <f t="shared" si="47"/>
        <v>17</v>
      </c>
      <c r="AI138" s="31">
        <f t="shared" si="47"/>
        <v>25</v>
      </c>
      <c r="AJ138" s="31">
        <f t="shared" si="40"/>
        <v>10423</v>
      </c>
      <c r="AK138" s="31">
        <f t="shared" si="41"/>
        <v>0</v>
      </c>
      <c r="AL138" s="31">
        <f t="shared" si="42"/>
        <v>10423</v>
      </c>
      <c r="AM138" s="32"/>
      <c r="AN138" s="127"/>
      <c r="AO138" s="127"/>
    </row>
    <row r="139" spans="1:41" s="125" customFormat="1" ht="42.75" customHeight="1">
      <c r="A139" s="613" t="s">
        <v>176</v>
      </c>
      <c r="B139" s="614"/>
      <c r="C139" s="31">
        <f>C134+C138</f>
        <v>1</v>
      </c>
      <c r="D139" s="31">
        <f aca="true" t="shared" si="48" ref="D139:AI139">D134+D138</f>
        <v>0</v>
      </c>
      <c r="E139" s="31">
        <f t="shared" si="48"/>
        <v>84</v>
      </c>
      <c r="F139" s="31">
        <f t="shared" si="48"/>
        <v>0</v>
      </c>
      <c r="G139" s="31">
        <f t="shared" si="48"/>
        <v>446</v>
      </c>
      <c r="H139" s="31">
        <f t="shared" si="48"/>
        <v>0</v>
      </c>
      <c r="I139" s="31">
        <f t="shared" si="48"/>
        <v>5</v>
      </c>
      <c r="J139" s="31">
        <f t="shared" si="48"/>
        <v>0</v>
      </c>
      <c r="K139" s="31">
        <f t="shared" si="48"/>
        <v>2459</v>
      </c>
      <c r="L139" s="31">
        <f t="shared" si="48"/>
        <v>0</v>
      </c>
      <c r="M139" s="31">
        <f t="shared" si="48"/>
        <v>7570</v>
      </c>
      <c r="N139" s="31">
        <f t="shared" si="48"/>
        <v>0</v>
      </c>
      <c r="O139" s="31">
        <f t="shared" si="48"/>
        <v>31</v>
      </c>
      <c r="P139" s="31">
        <f t="shared" si="48"/>
        <v>0</v>
      </c>
      <c r="Q139" s="31">
        <f t="shared" si="48"/>
        <v>187</v>
      </c>
      <c r="R139" s="31">
        <f t="shared" si="48"/>
        <v>0</v>
      </c>
      <c r="S139" s="31">
        <f t="shared" si="48"/>
        <v>8349</v>
      </c>
      <c r="T139" s="31">
        <f t="shared" si="48"/>
        <v>0</v>
      </c>
      <c r="U139" s="31">
        <f t="shared" si="48"/>
        <v>129</v>
      </c>
      <c r="V139" s="31">
        <f t="shared" si="48"/>
        <v>0</v>
      </c>
      <c r="W139" s="31">
        <f t="shared" si="48"/>
        <v>3</v>
      </c>
      <c r="X139" s="31">
        <f t="shared" si="48"/>
        <v>0</v>
      </c>
      <c r="Y139" s="31">
        <f t="shared" si="48"/>
        <v>2267</v>
      </c>
      <c r="Z139" s="31">
        <f t="shared" si="48"/>
        <v>0</v>
      </c>
      <c r="AA139" s="31">
        <f t="shared" si="48"/>
        <v>5</v>
      </c>
      <c r="AB139" s="31">
        <f t="shared" si="48"/>
        <v>0</v>
      </c>
      <c r="AC139" s="31">
        <f t="shared" si="48"/>
        <v>4</v>
      </c>
      <c r="AD139" s="31">
        <f t="shared" si="48"/>
        <v>0</v>
      </c>
      <c r="AE139" s="31">
        <f t="shared" si="48"/>
        <v>1</v>
      </c>
      <c r="AF139" s="31">
        <f t="shared" si="48"/>
        <v>0</v>
      </c>
      <c r="AG139" s="31">
        <f t="shared" si="48"/>
        <v>17</v>
      </c>
      <c r="AH139" s="31">
        <f t="shared" si="48"/>
        <v>55</v>
      </c>
      <c r="AI139" s="31">
        <f t="shared" si="48"/>
        <v>114</v>
      </c>
      <c r="AJ139" s="31">
        <f t="shared" si="40"/>
        <v>21727</v>
      </c>
      <c r="AK139" s="31">
        <f t="shared" si="41"/>
        <v>0</v>
      </c>
      <c r="AL139" s="31">
        <f t="shared" si="42"/>
        <v>21727</v>
      </c>
      <c r="AM139" s="32"/>
      <c r="AN139" s="127"/>
      <c r="AO139" s="127"/>
    </row>
    <row r="140" spans="1:41" s="137" customFormat="1" ht="42.75" customHeight="1">
      <c r="A140" s="134"/>
      <c r="B140" s="135"/>
      <c r="C140" s="31"/>
      <c r="D140" s="31">
        <f>C139+D139</f>
        <v>1</v>
      </c>
      <c r="E140" s="31"/>
      <c r="F140" s="31">
        <f>E139+F139</f>
        <v>84</v>
      </c>
      <c r="G140" s="31"/>
      <c r="H140" s="31">
        <f>G139+H139</f>
        <v>446</v>
      </c>
      <c r="I140" s="31"/>
      <c r="J140" s="31">
        <f>I139+J139</f>
        <v>5</v>
      </c>
      <c r="K140" s="31"/>
      <c r="L140" s="31">
        <f>K139+L139</f>
        <v>2459</v>
      </c>
      <c r="M140" s="31"/>
      <c r="N140" s="31">
        <f>M139+N139</f>
        <v>7570</v>
      </c>
      <c r="O140" s="31"/>
      <c r="P140" s="31">
        <f>O139+P139</f>
        <v>31</v>
      </c>
      <c r="Q140" s="31"/>
      <c r="R140" s="31">
        <f>Q139+R139</f>
        <v>187</v>
      </c>
      <c r="S140" s="31"/>
      <c r="T140" s="31">
        <f>S139+T139</f>
        <v>8349</v>
      </c>
      <c r="U140" s="31"/>
      <c r="V140" s="31">
        <f>U139+V139</f>
        <v>129</v>
      </c>
      <c r="W140" s="31"/>
      <c r="X140" s="31">
        <f>W139+X139</f>
        <v>3</v>
      </c>
      <c r="Y140" s="31"/>
      <c r="Z140" s="31">
        <f>Y139+Z139</f>
        <v>2267</v>
      </c>
      <c r="AA140" s="31"/>
      <c r="AB140" s="31">
        <f>AA139+AB139</f>
        <v>5</v>
      </c>
      <c r="AC140" s="31"/>
      <c r="AD140" s="31">
        <f>AC139+AD139</f>
        <v>4</v>
      </c>
      <c r="AE140" s="31"/>
      <c r="AF140" s="31">
        <f>AE139+AF139</f>
        <v>1</v>
      </c>
      <c r="AG140" s="31"/>
      <c r="AH140" s="31"/>
      <c r="AI140" s="31">
        <f>AG139+AH139+AI139</f>
        <v>186</v>
      </c>
      <c r="AJ140" s="31"/>
      <c r="AK140" s="31"/>
      <c r="AL140" s="31">
        <f>D140+F140+H140+J140+L140+N140+P140+R140+T140+V140+X140+Z140+AB140+AD140+AF140+AI140</f>
        <v>21727</v>
      </c>
      <c r="AM140" s="32"/>
      <c r="AN140" s="136"/>
      <c r="AO140" s="136"/>
    </row>
    <row r="141" spans="1:41" s="137" customFormat="1" ht="42.75" customHeight="1">
      <c r="A141" s="134"/>
      <c r="B141" s="135"/>
      <c r="C141" s="31">
        <f>C129+C140</f>
        <v>0</v>
      </c>
      <c r="D141" s="31">
        <f aca="true" t="shared" si="49" ref="D141:AL141">D129+D140</f>
        <v>1</v>
      </c>
      <c r="E141" s="31">
        <f t="shared" si="49"/>
        <v>0</v>
      </c>
      <c r="F141" s="31">
        <f t="shared" si="49"/>
        <v>1062</v>
      </c>
      <c r="G141" s="31">
        <f t="shared" si="49"/>
        <v>0</v>
      </c>
      <c r="H141" s="31">
        <f t="shared" si="49"/>
        <v>1122</v>
      </c>
      <c r="I141" s="31">
        <f t="shared" si="49"/>
        <v>0</v>
      </c>
      <c r="J141" s="31">
        <f t="shared" si="49"/>
        <v>6</v>
      </c>
      <c r="K141" s="31">
        <f t="shared" si="49"/>
        <v>0</v>
      </c>
      <c r="L141" s="31">
        <f t="shared" si="49"/>
        <v>6153</v>
      </c>
      <c r="M141" s="31">
        <f t="shared" si="49"/>
        <v>0</v>
      </c>
      <c r="N141" s="31">
        <f t="shared" si="49"/>
        <v>16805</v>
      </c>
      <c r="O141" s="31">
        <f t="shared" si="49"/>
        <v>0</v>
      </c>
      <c r="P141" s="31">
        <f t="shared" si="49"/>
        <v>44</v>
      </c>
      <c r="Q141" s="31">
        <f t="shared" si="49"/>
        <v>0</v>
      </c>
      <c r="R141" s="31">
        <f t="shared" si="49"/>
        <v>330</v>
      </c>
      <c r="S141" s="31">
        <f t="shared" si="49"/>
        <v>0</v>
      </c>
      <c r="T141" s="31">
        <f t="shared" si="49"/>
        <v>19655</v>
      </c>
      <c r="U141" s="31">
        <f t="shared" si="49"/>
        <v>0</v>
      </c>
      <c r="V141" s="31">
        <f t="shared" si="49"/>
        <v>229</v>
      </c>
      <c r="W141" s="31">
        <f t="shared" si="49"/>
        <v>0</v>
      </c>
      <c r="X141" s="31">
        <f t="shared" si="49"/>
        <v>4</v>
      </c>
      <c r="Y141" s="31">
        <f t="shared" si="49"/>
        <v>0</v>
      </c>
      <c r="Z141" s="31">
        <f t="shared" si="49"/>
        <v>4650</v>
      </c>
      <c r="AA141" s="31">
        <f t="shared" si="49"/>
        <v>0</v>
      </c>
      <c r="AB141" s="31">
        <f t="shared" si="49"/>
        <v>8</v>
      </c>
      <c r="AC141" s="31">
        <f t="shared" si="49"/>
        <v>0</v>
      </c>
      <c r="AD141" s="31">
        <f t="shared" si="49"/>
        <v>9</v>
      </c>
      <c r="AE141" s="31">
        <f t="shared" si="49"/>
        <v>0</v>
      </c>
      <c r="AF141" s="31">
        <f t="shared" si="49"/>
        <v>3</v>
      </c>
      <c r="AG141" s="31">
        <f t="shared" si="49"/>
        <v>0</v>
      </c>
      <c r="AH141" s="31">
        <f t="shared" si="49"/>
        <v>0</v>
      </c>
      <c r="AI141" s="31">
        <f t="shared" si="49"/>
        <v>370</v>
      </c>
      <c r="AJ141" s="31">
        <f t="shared" si="49"/>
        <v>0</v>
      </c>
      <c r="AK141" s="31">
        <f t="shared" si="49"/>
        <v>0</v>
      </c>
      <c r="AL141" s="31">
        <f t="shared" si="49"/>
        <v>50451</v>
      </c>
      <c r="AM141" s="32"/>
      <c r="AN141" s="136"/>
      <c r="AO141" s="136"/>
    </row>
    <row r="142" spans="1:41" s="130" customFormat="1" ht="42.75" customHeight="1">
      <c r="A142" s="63">
        <v>14</v>
      </c>
      <c r="B142" s="63" t="s">
        <v>23</v>
      </c>
      <c r="C142" s="25">
        <v>0</v>
      </c>
      <c r="D142" s="25">
        <v>0</v>
      </c>
      <c r="E142" s="25">
        <v>0</v>
      </c>
      <c r="F142" s="25">
        <v>0</v>
      </c>
      <c r="G142" s="25">
        <v>321</v>
      </c>
      <c r="H142" s="25">
        <v>6333</v>
      </c>
      <c r="I142" s="25">
        <v>0</v>
      </c>
      <c r="J142" s="25">
        <v>0</v>
      </c>
      <c r="K142" s="25">
        <v>545</v>
      </c>
      <c r="L142" s="25">
        <v>2923</v>
      </c>
      <c r="M142" s="25">
        <v>553</v>
      </c>
      <c r="N142" s="25">
        <v>1925</v>
      </c>
      <c r="O142" s="25">
        <v>0</v>
      </c>
      <c r="P142" s="25">
        <v>0</v>
      </c>
      <c r="Q142" s="25">
        <v>0</v>
      </c>
      <c r="R142" s="25">
        <v>0</v>
      </c>
      <c r="S142" s="25">
        <v>206</v>
      </c>
      <c r="T142" s="25">
        <v>5</v>
      </c>
      <c r="U142" s="25">
        <v>0</v>
      </c>
      <c r="V142" s="25">
        <v>0</v>
      </c>
      <c r="W142" s="25">
        <v>0</v>
      </c>
      <c r="X142" s="25">
        <v>0</v>
      </c>
      <c r="Y142" s="25">
        <v>7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76">
        <v>0</v>
      </c>
      <c r="AI142" s="25">
        <v>0</v>
      </c>
      <c r="AJ142" s="25">
        <f t="shared" si="40"/>
        <v>1632</v>
      </c>
      <c r="AK142" s="25">
        <f aca="true" t="shared" si="50" ref="AK142:AK169">D142+F142+H142+J142+L142+N142+P142+R142+T142+V142+X142+Z142+AB142+AD142+AF142</f>
        <v>11186</v>
      </c>
      <c r="AL142" s="25">
        <f>AJ142+AK142</f>
        <v>12818</v>
      </c>
      <c r="AM142" s="24"/>
      <c r="AN142" s="51"/>
      <c r="AO142" s="51"/>
    </row>
    <row r="143" spans="1:41" s="130" customFormat="1" ht="42.75" customHeight="1">
      <c r="A143" s="63">
        <v>15</v>
      </c>
      <c r="B143" s="63" t="s">
        <v>142</v>
      </c>
      <c r="C143" s="25">
        <v>0</v>
      </c>
      <c r="D143" s="25">
        <v>0</v>
      </c>
      <c r="E143" s="25">
        <v>0</v>
      </c>
      <c r="F143" s="25">
        <v>0</v>
      </c>
      <c r="G143" s="25">
        <v>1180</v>
      </c>
      <c r="H143" s="25">
        <v>5183</v>
      </c>
      <c r="I143" s="25">
        <v>0</v>
      </c>
      <c r="J143" s="25">
        <v>0</v>
      </c>
      <c r="K143" s="25">
        <v>839</v>
      </c>
      <c r="L143" s="25">
        <v>2788</v>
      </c>
      <c r="M143" s="25">
        <v>1062</v>
      </c>
      <c r="N143" s="25">
        <v>1747</v>
      </c>
      <c r="O143" s="25">
        <v>0</v>
      </c>
      <c r="P143" s="25">
        <v>0</v>
      </c>
      <c r="Q143" s="25">
        <v>0</v>
      </c>
      <c r="R143" s="25">
        <v>54</v>
      </c>
      <c r="S143" s="25">
        <v>381</v>
      </c>
      <c r="T143" s="25">
        <v>313</v>
      </c>
      <c r="U143" s="25">
        <v>0</v>
      </c>
      <c r="V143" s="25">
        <v>0</v>
      </c>
      <c r="W143" s="25">
        <v>0</v>
      </c>
      <c r="X143" s="25">
        <v>0</v>
      </c>
      <c r="Y143" s="25">
        <v>27</v>
      </c>
      <c r="Z143" s="25">
        <v>159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5</v>
      </c>
      <c r="AH143" s="76">
        <v>0</v>
      </c>
      <c r="AI143" s="25">
        <v>2</v>
      </c>
      <c r="AJ143" s="25">
        <f t="shared" si="40"/>
        <v>3496</v>
      </c>
      <c r="AK143" s="25">
        <f t="shared" si="50"/>
        <v>10244</v>
      </c>
      <c r="AL143" s="25">
        <f aca="true" t="shared" si="51" ref="AL143:AL167">AJ143+AK143</f>
        <v>13740</v>
      </c>
      <c r="AM143" s="24"/>
      <c r="AN143" s="51"/>
      <c r="AO143" s="51"/>
    </row>
    <row r="144" spans="1:41" s="15" customFormat="1" ht="42.75" customHeight="1">
      <c r="A144" s="613" t="s">
        <v>108</v>
      </c>
      <c r="B144" s="614"/>
      <c r="C144" s="31">
        <f>SUM(C142:C143)</f>
        <v>0</v>
      </c>
      <c r="D144" s="31">
        <f aca="true" t="shared" si="52" ref="D144:AI144">SUM(D142:D143)</f>
        <v>0</v>
      </c>
      <c r="E144" s="31">
        <f t="shared" si="52"/>
        <v>0</v>
      </c>
      <c r="F144" s="31">
        <f t="shared" si="52"/>
        <v>0</v>
      </c>
      <c r="G144" s="31">
        <f t="shared" si="52"/>
        <v>1501</v>
      </c>
      <c r="H144" s="31">
        <f t="shared" si="52"/>
        <v>11516</v>
      </c>
      <c r="I144" s="31">
        <f t="shared" si="52"/>
        <v>0</v>
      </c>
      <c r="J144" s="31">
        <f t="shared" si="52"/>
        <v>0</v>
      </c>
      <c r="K144" s="31">
        <f t="shared" si="52"/>
        <v>1384</v>
      </c>
      <c r="L144" s="31">
        <f t="shared" si="52"/>
        <v>5711</v>
      </c>
      <c r="M144" s="31">
        <f t="shared" si="52"/>
        <v>1615</v>
      </c>
      <c r="N144" s="31">
        <f t="shared" si="52"/>
        <v>3672</v>
      </c>
      <c r="O144" s="31">
        <f t="shared" si="52"/>
        <v>0</v>
      </c>
      <c r="P144" s="31">
        <f t="shared" si="52"/>
        <v>0</v>
      </c>
      <c r="Q144" s="31">
        <f t="shared" si="52"/>
        <v>0</v>
      </c>
      <c r="R144" s="31">
        <f t="shared" si="52"/>
        <v>54</v>
      </c>
      <c r="S144" s="31">
        <f t="shared" si="52"/>
        <v>587</v>
      </c>
      <c r="T144" s="31">
        <f t="shared" si="52"/>
        <v>318</v>
      </c>
      <c r="U144" s="31">
        <f t="shared" si="52"/>
        <v>0</v>
      </c>
      <c r="V144" s="31">
        <f t="shared" si="52"/>
        <v>0</v>
      </c>
      <c r="W144" s="31">
        <f t="shared" si="52"/>
        <v>0</v>
      </c>
      <c r="X144" s="31">
        <f t="shared" si="52"/>
        <v>0</v>
      </c>
      <c r="Y144" s="31">
        <f t="shared" si="52"/>
        <v>34</v>
      </c>
      <c r="Z144" s="31">
        <f t="shared" si="52"/>
        <v>159</v>
      </c>
      <c r="AA144" s="31">
        <f t="shared" si="52"/>
        <v>0</v>
      </c>
      <c r="AB144" s="31">
        <f t="shared" si="52"/>
        <v>0</v>
      </c>
      <c r="AC144" s="31">
        <f t="shared" si="52"/>
        <v>0</v>
      </c>
      <c r="AD144" s="31">
        <f t="shared" si="52"/>
        <v>0</v>
      </c>
      <c r="AE144" s="31">
        <f t="shared" si="52"/>
        <v>0</v>
      </c>
      <c r="AF144" s="31">
        <f t="shared" si="52"/>
        <v>0</v>
      </c>
      <c r="AG144" s="31">
        <f t="shared" si="52"/>
        <v>5</v>
      </c>
      <c r="AH144" s="31">
        <f t="shared" si="52"/>
        <v>0</v>
      </c>
      <c r="AI144" s="31">
        <f t="shared" si="52"/>
        <v>2</v>
      </c>
      <c r="AJ144" s="31">
        <f t="shared" si="40"/>
        <v>5128</v>
      </c>
      <c r="AK144" s="31">
        <f t="shared" si="50"/>
        <v>21430</v>
      </c>
      <c r="AL144" s="31">
        <f t="shared" si="51"/>
        <v>26558</v>
      </c>
      <c r="AM144" s="32"/>
      <c r="AN144" s="127"/>
      <c r="AO144" s="127"/>
    </row>
    <row r="145" spans="1:41" s="130" customFormat="1" ht="42.75" customHeight="1">
      <c r="A145" s="63">
        <v>16</v>
      </c>
      <c r="B145" s="63" t="s">
        <v>24</v>
      </c>
      <c r="C145" s="25">
        <v>0</v>
      </c>
      <c r="D145" s="25">
        <v>0</v>
      </c>
      <c r="E145" s="25">
        <v>0</v>
      </c>
      <c r="F145" s="25">
        <v>0</v>
      </c>
      <c r="G145" s="25">
        <v>207</v>
      </c>
      <c r="H145" s="25">
        <v>12848</v>
      </c>
      <c r="I145" s="25">
        <v>0</v>
      </c>
      <c r="J145" s="25">
        <v>0</v>
      </c>
      <c r="K145" s="25">
        <v>358</v>
      </c>
      <c r="L145" s="25">
        <v>2269</v>
      </c>
      <c r="M145" s="25">
        <v>456</v>
      </c>
      <c r="N145" s="25">
        <v>881</v>
      </c>
      <c r="O145" s="25">
        <v>0</v>
      </c>
      <c r="P145" s="25">
        <v>0</v>
      </c>
      <c r="Q145" s="25">
        <v>5</v>
      </c>
      <c r="R145" s="25">
        <v>2</v>
      </c>
      <c r="S145" s="25">
        <v>112</v>
      </c>
      <c r="T145" s="25">
        <v>37</v>
      </c>
      <c r="U145" s="25">
        <v>0</v>
      </c>
      <c r="V145" s="25">
        <v>0</v>
      </c>
      <c r="W145" s="25">
        <v>0</v>
      </c>
      <c r="X145" s="25">
        <v>0</v>
      </c>
      <c r="Y145" s="25">
        <v>4</v>
      </c>
      <c r="Z145" s="25">
        <v>1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76">
        <v>0</v>
      </c>
      <c r="AI145" s="25">
        <v>0</v>
      </c>
      <c r="AJ145" s="25">
        <f t="shared" si="40"/>
        <v>1142</v>
      </c>
      <c r="AK145" s="25">
        <f t="shared" si="50"/>
        <v>16038</v>
      </c>
      <c r="AL145" s="25">
        <f t="shared" si="51"/>
        <v>17180</v>
      </c>
      <c r="AM145" s="24"/>
      <c r="AN145" s="51"/>
      <c r="AO145" s="51"/>
    </row>
    <row r="146" spans="1:41" s="130" customFormat="1" ht="42.75" customHeight="1">
      <c r="A146" s="63">
        <v>17</v>
      </c>
      <c r="B146" s="63" t="s">
        <v>178</v>
      </c>
      <c r="C146" s="25">
        <v>0</v>
      </c>
      <c r="D146" s="25">
        <v>0</v>
      </c>
      <c r="E146" s="25">
        <v>0</v>
      </c>
      <c r="F146" s="25">
        <v>0</v>
      </c>
      <c r="G146" s="25">
        <v>342</v>
      </c>
      <c r="H146" s="25">
        <v>4545</v>
      </c>
      <c r="I146" s="25">
        <v>0</v>
      </c>
      <c r="J146" s="25">
        <v>0</v>
      </c>
      <c r="K146" s="25">
        <v>135</v>
      </c>
      <c r="L146" s="25">
        <v>1752</v>
      </c>
      <c r="M146" s="25">
        <v>146</v>
      </c>
      <c r="N146" s="25">
        <v>1054</v>
      </c>
      <c r="O146" s="25">
        <v>0</v>
      </c>
      <c r="P146" s="25">
        <v>0</v>
      </c>
      <c r="Q146" s="25">
        <v>0</v>
      </c>
      <c r="R146" s="25">
        <v>0</v>
      </c>
      <c r="S146" s="25">
        <v>43</v>
      </c>
      <c r="T146" s="25">
        <v>7</v>
      </c>
      <c r="U146" s="25">
        <v>0</v>
      </c>
      <c r="V146" s="25">
        <v>0</v>
      </c>
      <c r="W146" s="25">
        <v>0</v>
      </c>
      <c r="X146" s="25">
        <v>0</v>
      </c>
      <c r="Y146" s="25">
        <v>6</v>
      </c>
      <c r="Z146" s="25">
        <v>1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76">
        <v>0</v>
      </c>
      <c r="AI146" s="25">
        <v>0</v>
      </c>
      <c r="AJ146" s="25">
        <f t="shared" si="40"/>
        <v>672</v>
      </c>
      <c r="AK146" s="25">
        <f t="shared" si="50"/>
        <v>7359</v>
      </c>
      <c r="AL146" s="25">
        <f t="shared" si="51"/>
        <v>8031</v>
      </c>
      <c r="AM146" s="24"/>
      <c r="AN146" s="51"/>
      <c r="AO146" s="51"/>
    </row>
    <row r="147" spans="1:41" s="130" customFormat="1" ht="42.75" customHeight="1">
      <c r="A147" s="63">
        <v>18</v>
      </c>
      <c r="B147" s="63" t="s">
        <v>109</v>
      </c>
      <c r="C147" s="25">
        <v>0</v>
      </c>
      <c r="D147" s="25">
        <v>0</v>
      </c>
      <c r="E147" s="25">
        <v>0</v>
      </c>
      <c r="F147" s="25">
        <v>0</v>
      </c>
      <c r="G147" s="25">
        <v>317</v>
      </c>
      <c r="H147" s="25">
        <v>14488</v>
      </c>
      <c r="I147" s="25">
        <v>0</v>
      </c>
      <c r="J147" s="25">
        <v>0</v>
      </c>
      <c r="K147" s="25">
        <v>260</v>
      </c>
      <c r="L147" s="25">
        <v>1673</v>
      </c>
      <c r="M147" s="25">
        <v>190</v>
      </c>
      <c r="N147" s="25">
        <v>667</v>
      </c>
      <c r="O147" s="25">
        <v>0</v>
      </c>
      <c r="P147" s="25">
        <v>0</v>
      </c>
      <c r="Q147" s="25">
        <v>1</v>
      </c>
      <c r="R147" s="25">
        <v>1</v>
      </c>
      <c r="S147" s="25">
        <v>38</v>
      </c>
      <c r="T147" s="25">
        <v>8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76">
        <v>0</v>
      </c>
      <c r="AI147" s="25">
        <v>0</v>
      </c>
      <c r="AJ147" s="25">
        <f t="shared" si="40"/>
        <v>806</v>
      </c>
      <c r="AK147" s="25">
        <f t="shared" si="50"/>
        <v>16837</v>
      </c>
      <c r="AL147" s="25">
        <f t="shared" si="51"/>
        <v>17643</v>
      </c>
      <c r="AM147" s="24"/>
      <c r="AN147" s="51"/>
      <c r="AO147" s="51"/>
    </row>
    <row r="148" spans="1:41" s="130" customFormat="1" ht="42.75" customHeight="1">
      <c r="A148" s="63">
        <v>19</v>
      </c>
      <c r="B148" s="63" t="s">
        <v>25</v>
      </c>
      <c r="C148" s="25">
        <v>0</v>
      </c>
      <c r="D148" s="25">
        <v>0</v>
      </c>
      <c r="E148" s="25">
        <v>0</v>
      </c>
      <c r="F148" s="25">
        <v>0</v>
      </c>
      <c r="G148" s="25">
        <v>938</v>
      </c>
      <c r="H148" s="25">
        <v>1880</v>
      </c>
      <c r="I148" s="25">
        <v>0</v>
      </c>
      <c r="J148" s="25">
        <v>0</v>
      </c>
      <c r="K148" s="25">
        <v>907</v>
      </c>
      <c r="L148" s="25">
        <v>916</v>
      </c>
      <c r="M148" s="25">
        <v>2243</v>
      </c>
      <c r="N148" s="25">
        <v>1717</v>
      </c>
      <c r="O148" s="25">
        <v>0</v>
      </c>
      <c r="P148" s="25">
        <v>0</v>
      </c>
      <c r="Q148" s="25">
        <v>11</v>
      </c>
      <c r="R148" s="25">
        <v>1</v>
      </c>
      <c r="S148" s="25">
        <v>655</v>
      </c>
      <c r="T148" s="25">
        <v>173</v>
      </c>
      <c r="U148" s="25">
        <v>0</v>
      </c>
      <c r="V148" s="25">
        <v>0</v>
      </c>
      <c r="W148" s="25">
        <v>0</v>
      </c>
      <c r="X148" s="25">
        <v>0</v>
      </c>
      <c r="Y148" s="25">
        <v>129</v>
      </c>
      <c r="Z148" s="25">
        <v>45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76">
        <v>0</v>
      </c>
      <c r="AI148" s="25">
        <v>0</v>
      </c>
      <c r="AJ148" s="25">
        <f t="shared" si="40"/>
        <v>4883</v>
      </c>
      <c r="AK148" s="25">
        <f t="shared" si="50"/>
        <v>4732</v>
      </c>
      <c r="AL148" s="25">
        <f t="shared" si="51"/>
        <v>9615</v>
      </c>
      <c r="AM148" s="24"/>
      <c r="AN148" s="51"/>
      <c r="AO148" s="51"/>
    </row>
    <row r="149" spans="1:41" s="15" customFormat="1" ht="42.75" customHeight="1">
      <c r="A149" s="613" t="s">
        <v>107</v>
      </c>
      <c r="B149" s="614"/>
      <c r="C149" s="31">
        <f>SUM(C145:C148)</f>
        <v>0</v>
      </c>
      <c r="D149" s="31">
        <f aca="true" t="shared" si="53" ref="D149:AI149">SUM(D145:D148)</f>
        <v>0</v>
      </c>
      <c r="E149" s="31">
        <f t="shared" si="53"/>
        <v>0</v>
      </c>
      <c r="F149" s="31">
        <f t="shared" si="53"/>
        <v>0</v>
      </c>
      <c r="G149" s="31">
        <f t="shared" si="53"/>
        <v>1804</v>
      </c>
      <c r="H149" s="31">
        <f t="shared" si="53"/>
        <v>33761</v>
      </c>
      <c r="I149" s="31">
        <f t="shared" si="53"/>
        <v>0</v>
      </c>
      <c r="J149" s="31">
        <f t="shared" si="53"/>
        <v>0</v>
      </c>
      <c r="K149" s="31">
        <f t="shared" si="53"/>
        <v>1660</v>
      </c>
      <c r="L149" s="31">
        <f t="shared" si="53"/>
        <v>6610</v>
      </c>
      <c r="M149" s="31">
        <f t="shared" si="53"/>
        <v>3035</v>
      </c>
      <c r="N149" s="31">
        <f t="shared" si="53"/>
        <v>4319</v>
      </c>
      <c r="O149" s="31">
        <f t="shared" si="53"/>
        <v>0</v>
      </c>
      <c r="P149" s="31">
        <f t="shared" si="53"/>
        <v>0</v>
      </c>
      <c r="Q149" s="31">
        <f t="shared" si="53"/>
        <v>17</v>
      </c>
      <c r="R149" s="31">
        <f t="shared" si="53"/>
        <v>4</v>
      </c>
      <c r="S149" s="31">
        <f t="shared" si="53"/>
        <v>848</v>
      </c>
      <c r="T149" s="31">
        <f t="shared" si="53"/>
        <v>225</v>
      </c>
      <c r="U149" s="31">
        <f t="shared" si="53"/>
        <v>0</v>
      </c>
      <c r="V149" s="31">
        <f t="shared" si="53"/>
        <v>0</v>
      </c>
      <c r="W149" s="31">
        <f t="shared" si="53"/>
        <v>0</v>
      </c>
      <c r="X149" s="31">
        <f t="shared" si="53"/>
        <v>0</v>
      </c>
      <c r="Y149" s="31">
        <f t="shared" si="53"/>
        <v>139</v>
      </c>
      <c r="Z149" s="31">
        <f t="shared" si="53"/>
        <v>47</v>
      </c>
      <c r="AA149" s="31">
        <f t="shared" si="53"/>
        <v>0</v>
      </c>
      <c r="AB149" s="31">
        <f t="shared" si="53"/>
        <v>0</v>
      </c>
      <c r="AC149" s="31">
        <f t="shared" si="53"/>
        <v>0</v>
      </c>
      <c r="AD149" s="31">
        <f t="shared" si="53"/>
        <v>0</v>
      </c>
      <c r="AE149" s="31">
        <f t="shared" si="53"/>
        <v>0</v>
      </c>
      <c r="AF149" s="31">
        <f t="shared" si="53"/>
        <v>0</v>
      </c>
      <c r="AG149" s="31">
        <f t="shared" si="53"/>
        <v>0</v>
      </c>
      <c r="AH149" s="31">
        <f t="shared" si="53"/>
        <v>0</v>
      </c>
      <c r="AI149" s="31">
        <f t="shared" si="53"/>
        <v>0</v>
      </c>
      <c r="AJ149" s="31">
        <f t="shared" si="40"/>
        <v>7503</v>
      </c>
      <c r="AK149" s="31">
        <f t="shared" si="50"/>
        <v>44966</v>
      </c>
      <c r="AL149" s="31">
        <f t="shared" si="51"/>
        <v>52469</v>
      </c>
      <c r="AM149" s="32"/>
      <c r="AN149" s="127"/>
      <c r="AO149" s="127"/>
    </row>
    <row r="150" spans="1:41" s="130" customFormat="1" ht="42.75" customHeight="1">
      <c r="A150" s="63">
        <v>20</v>
      </c>
      <c r="B150" s="63" t="s">
        <v>26</v>
      </c>
      <c r="C150" s="25">
        <v>0</v>
      </c>
      <c r="D150" s="25">
        <v>0</v>
      </c>
      <c r="E150" s="25">
        <v>20</v>
      </c>
      <c r="F150" s="25">
        <v>35</v>
      </c>
      <c r="G150" s="25">
        <v>319</v>
      </c>
      <c r="H150" s="25">
        <v>6689</v>
      </c>
      <c r="I150" s="25">
        <v>0</v>
      </c>
      <c r="J150" s="25">
        <v>0</v>
      </c>
      <c r="K150" s="25">
        <v>268</v>
      </c>
      <c r="L150" s="25">
        <v>2885</v>
      </c>
      <c r="M150" s="25">
        <v>152</v>
      </c>
      <c r="N150" s="25">
        <v>1656</v>
      </c>
      <c r="O150" s="25">
        <v>0</v>
      </c>
      <c r="P150" s="25">
        <v>0</v>
      </c>
      <c r="Q150" s="25">
        <v>1</v>
      </c>
      <c r="R150" s="25">
        <v>2</v>
      </c>
      <c r="S150" s="25">
        <v>89</v>
      </c>
      <c r="T150" s="25">
        <v>68</v>
      </c>
      <c r="U150" s="25">
        <v>2</v>
      </c>
      <c r="V150" s="25">
        <v>0</v>
      </c>
      <c r="W150" s="25">
        <v>0</v>
      </c>
      <c r="X150" s="25">
        <v>0</v>
      </c>
      <c r="Y150" s="25">
        <v>5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76">
        <v>0</v>
      </c>
      <c r="AI150" s="25">
        <v>0</v>
      </c>
      <c r="AJ150" s="25">
        <f t="shared" si="40"/>
        <v>856</v>
      </c>
      <c r="AK150" s="25">
        <f t="shared" si="50"/>
        <v>11335</v>
      </c>
      <c r="AL150" s="25">
        <f t="shared" si="51"/>
        <v>12191</v>
      </c>
      <c r="AM150" s="24"/>
      <c r="AN150" s="51"/>
      <c r="AO150" s="51"/>
    </row>
    <row r="151" spans="1:41" s="130" customFormat="1" ht="42.75" customHeight="1">
      <c r="A151" s="63">
        <v>21</v>
      </c>
      <c r="B151" s="63" t="s">
        <v>27</v>
      </c>
      <c r="C151" s="25">
        <v>0</v>
      </c>
      <c r="D151" s="25">
        <v>0</v>
      </c>
      <c r="E151" s="25">
        <v>55</v>
      </c>
      <c r="F151" s="25">
        <v>180</v>
      </c>
      <c r="G151" s="25">
        <v>266</v>
      </c>
      <c r="H151" s="25">
        <v>10405</v>
      </c>
      <c r="I151" s="25">
        <v>0</v>
      </c>
      <c r="J151" s="25">
        <v>0</v>
      </c>
      <c r="K151" s="25">
        <v>246</v>
      </c>
      <c r="L151" s="25">
        <v>3457</v>
      </c>
      <c r="M151" s="25">
        <v>313</v>
      </c>
      <c r="N151" s="25">
        <v>1647</v>
      </c>
      <c r="O151" s="25">
        <v>0</v>
      </c>
      <c r="P151" s="25">
        <v>0</v>
      </c>
      <c r="Q151" s="25">
        <v>127</v>
      </c>
      <c r="R151" s="25">
        <v>8</v>
      </c>
      <c r="S151" s="25">
        <v>84</v>
      </c>
      <c r="T151" s="25">
        <v>17</v>
      </c>
      <c r="U151" s="25">
        <v>0</v>
      </c>
      <c r="V151" s="25">
        <v>0</v>
      </c>
      <c r="W151" s="25">
        <v>0</v>
      </c>
      <c r="X151" s="25">
        <v>0</v>
      </c>
      <c r="Y151" s="25">
        <v>2</v>
      </c>
      <c r="Z151" s="25">
        <v>5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76">
        <v>0</v>
      </c>
      <c r="AI151" s="25">
        <v>0</v>
      </c>
      <c r="AJ151" s="25">
        <f>C151+E151+G151+I151+K151+M151+O151+Q151+S151+U151+W151+Y151+AA151+AC151+AE151+AG151+AH151+AI151</f>
        <v>1093</v>
      </c>
      <c r="AK151" s="25">
        <f t="shared" si="50"/>
        <v>15719</v>
      </c>
      <c r="AL151" s="25">
        <f t="shared" si="51"/>
        <v>16812</v>
      </c>
      <c r="AM151" s="24"/>
      <c r="AN151" s="51"/>
      <c r="AO151" s="51"/>
    </row>
    <row r="152" spans="1:41" s="130" customFormat="1" ht="42.75" customHeight="1">
      <c r="A152" s="63">
        <v>22</v>
      </c>
      <c r="B152" s="63" t="s">
        <v>28</v>
      </c>
      <c r="C152" s="25">
        <v>0</v>
      </c>
      <c r="D152" s="25">
        <v>0</v>
      </c>
      <c r="E152" s="25">
        <v>0</v>
      </c>
      <c r="F152" s="25">
        <v>0</v>
      </c>
      <c r="G152" s="25">
        <v>69</v>
      </c>
      <c r="H152" s="25">
        <v>12761</v>
      </c>
      <c r="I152" s="25">
        <v>0</v>
      </c>
      <c r="J152" s="25">
        <v>0</v>
      </c>
      <c r="K152" s="25">
        <v>107</v>
      </c>
      <c r="L152" s="25">
        <v>3682</v>
      </c>
      <c r="M152" s="25">
        <v>147</v>
      </c>
      <c r="N152" s="25">
        <v>1758</v>
      </c>
      <c r="O152" s="25">
        <v>0</v>
      </c>
      <c r="P152" s="25">
        <v>0</v>
      </c>
      <c r="Q152" s="25">
        <v>27</v>
      </c>
      <c r="R152" s="25">
        <v>36</v>
      </c>
      <c r="S152" s="25">
        <v>51</v>
      </c>
      <c r="T152" s="25">
        <v>32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76">
        <v>0</v>
      </c>
      <c r="AI152" s="25">
        <v>0</v>
      </c>
      <c r="AJ152" s="25">
        <f>C152+E152+G152+I152+K152+M152+O152+Q152+S152+U152+W152+Y152+AA152+AC152+AE152+AG152+AH152+AI152</f>
        <v>401</v>
      </c>
      <c r="AK152" s="25">
        <f t="shared" si="50"/>
        <v>18269</v>
      </c>
      <c r="AL152" s="25">
        <f t="shared" si="51"/>
        <v>18670</v>
      </c>
      <c r="AM152" s="24"/>
      <c r="AN152" s="51"/>
      <c r="AO152" s="51"/>
    </row>
    <row r="153" spans="1:41" s="130" customFormat="1" ht="42.75" customHeight="1">
      <c r="A153" s="63">
        <v>23</v>
      </c>
      <c r="B153" s="63" t="s">
        <v>45</v>
      </c>
      <c r="C153" s="25">
        <v>0</v>
      </c>
      <c r="D153" s="25">
        <v>0</v>
      </c>
      <c r="E153" s="25">
        <v>0</v>
      </c>
      <c r="F153" s="25">
        <v>42</v>
      </c>
      <c r="G153" s="25">
        <v>405</v>
      </c>
      <c r="H153" s="25">
        <v>7770</v>
      </c>
      <c r="I153" s="25">
        <v>0</v>
      </c>
      <c r="J153" s="25">
        <v>2</v>
      </c>
      <c r="K153" s="25">
        <v>470</v>
      </c>
      <c r="L153" s="25">
        <v>2561</v>
      </c>
      <c r="M153" s="25">
        <v>211</v>
      </c>
      <c r="N153" s="25">
        <v>1234</v>
      </c>
      <c r="O153" s="25">
        <v>0</v>
      </c>
      <c r="P153" s="25">
        <v>0</v>
      </c>
      <c r="Q153" s="25">
        <v>23</v>
      </c>
      <c r="R153" s="25">
        <v>27</v>
      </c>
      <c r="S153" s="25">
        <v>31</v>
      </c>
      <c r="T153" s="25">
        <v>36</v>
      </c>
      <c r="U153" s="25">
        <v>0</v>
      </c>
      <c r="V153" s="25">
        <v>0</v>
      </c>
      <c r="W153" s="25">
        <v>0</v>
      </c>
      <c r="X153" s="25">
        <v>0</v>
      </c>
      <c r="Y153" s="25">
        <v>2</v>
      </c>
      <c r="Z153" s="25">
        <v>1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76">
        <v>0</v>
      </c>
      <c r="AI153" s="25">
        <v>0</v>
      </c>
      <c r="AJ153" s="25">
        <f>C153+E153+G153+I153+K153+M153+O153+Q153+S153+U153+W153+Y153+AA153+AC153+AE153+AG153+AH153+AI153</f>
        <v>1142</v>
      </c>
      <c r="AK153" s="25">
        <f t="shared" si="50"/>
        <v>11673</v>
      </c>
      <c r="AL153" s="25">
        <f t="shared" si="51"/>
        <v>12815</v>
      </c>
      <c r="AM153" s="24"/>
      <c r="AN153" s="51"/>
      <c r="AO153" s="51"/>
    </row>
    <row r="154" spans="1:41" s="15" customFormat="1" ht="42.75" customHeight="1">
      <c r="A154" s="613" t="s">
        <v>29</v>
      </c>
      <c r="B154" s="614"/>
      <c r="C154" s="31">
        <f>SUM(C150:C153)</f>
        <v>0</v>
      </c>
      <c r="D154" s="31">
        <f aca="true" t="shared" si="54" ref="D154:AL154">SUM(D150:D153)</f>
        <v>0</v>
      </c>
      <c r="E154" s="31">
        <f t="shared" si="54"/>
        <v>75</v>
      </c>
      <c r="F154" s="31">
        <f t="shared" si="54"/>
        <v>257</v>
      </c>
      <c r="G154" s="31">
        <f t="shared" si="54"/>
        <v>1059</v>
      </c>
      <c r="H154" s="31">
        <f t="shared" si="54"/>
        <v>37625</v>
      </c>
      <c r="I154" s="31">
        <f t="shared" si="54"/>
        <v>0</v>
      </c>
      <c r="J154" s="31">
        <f t="shared" si="54"/>
        <v>2</v>
      </c>
      <c r="K154" s="31">
        <f t="shared" si="54"/>
        <v>1091</v>
      </c>
      <c r="L154" s="31">
        <f t="shared" si="54"/>
        <v>12585</v>
      </c>
      <c r="M154" s="31">
        <f t="shared" si="54"/>
        <v>823</v>
      </c>
      <c r="N154" s="31">
        <f t="shared" si="54"/>
        <v>6295</v>
      </c>
      <c r="O154" s="31">
        <f t="shared" si="54"/>
        <v>0</v>
      </c>
      <c r="P154" s="31">
        <f t="shared" si="54"/>
        <v>0</v>
      </c>
      <c r="Q154" s="31">
        <f t="shared" si="54"/>
        <v>178</v>
      </c>
      <c r="R154" s="31">
        <f t="shared" si="54"/>
        <v>73</v>
      </c>
      <c r="S154" s="31">
        <f t="shared" si="54"/>
        <v>255</v>
      </c>
      <c r="T154" s="31">
        <f t="shared" si="54"/>
        <v>153</v>
      </c>
      <c r="U154" s="31">
        <f t="shared" si="54"/>
        <v>2</v>
      </c>
      <c r="V154" s="31">
        <f t="shared" si="54"/>
        <v>0</v>
      </c>
      <c r="W154" s="31">
        <f t="shared" si="54"/>
        <v>0</v>
      </c>
      <c r="X154" s="31">
        <f t="shared" si="54"/>
        <v>0</v>
      </c>
      <c r="Y154" s="31">
        <f t="shared" si="54"/>
        <v>9</v>
      </c>
      <c r="Z154" s="31">
        <f t="shared" si="54"/>
        <v>6</v>
      </c>
      <c r="AA154" s="31">
        <f t="shared" si="54"/>
        <v>0</v>
      </c>
      <c r="AB154" s="31">
        <f t="shared" si="54"/>
        <v>0</v>
      </c>
      <c r="AC154" s="31">
        <f t="shared" si="54"/>
        <v>0</v>
      </c>
      <c r="AD154" s="31">
        <f t="shared" si="54"/>
        <v>0</v>
      </c>
      <c r="AE154" s="31">
        <f t="shared" si="54"/>
        <v>0</v>
      </c>
      <c r="AF154" s="31">
        <f t="shared" si="54"/>
        <v>0</v>
      </c>
      <c r="AG154" s="31">
        <f t="shared" si="54"/>
        <v>0</v>
      </c>
      <c r="AH154" s="31">
        <f t="shared" si="54"/>
        <v>0</v>
      </c>
      <c r="AI154" s="31">
        <f t="shared" si="54"/>
        <v>0</v>
      </c>
      <c r="AJ154" s="31">
        <f t="shared" si="54"/>
        <v>3492</v>
      </c>
      <c r="AK154" s="31">
        <f t="shared" si="54"/>
        <v>56996</v>
      </c>
      <c r="AL154" s="31">
        <f t="shared" si="54"/>
        <v>60488</v>
      </c>
      <c r="AM154" s="32"/>
      <c r="AN154" s="32"/>
      <c r="AO154" s="37"/>
    </row>
    <row r="155" spans="1:41" s="125" customFormat="1" ht="42.75" customHeight="1">
      <c r="A155" s="613" t="s">
        <v>30</v>
      </c>
      <c r="B155" s="614"/>
      <c r="C155" s="31">
        <f>C144+C149+C154</f>
        <v>0</v>
      </c>
      <c r="D155" s="31">
        <f aca="true" t="shared" si="55" ref="D155:AI155">D144+D149+D154</f>
        <v>0</v>
      </c>
      <c r="E155" s="31">
        <f t="shared" si="55"/>
        <v>75</v>
      </c>
      <c r="F155" s="31">
        <f t="shared" si="55"/>
        <v>257</v>
      </c>
      <c r="G155" s="31">
        <f t="shared" si="55"/>
        <v>4364</v>
      </c>
      <c r="H155" s="31">
        <f t="shared" si="55"/>
        <v>82902</v>
      </c>
      <c r="I155" s="31">
        <f t="shared" si="55"/>
        <v>0</v>
      </c>
      <c r="J155" s="31">
        <f t="shared" si="55"/>
        <v>2</v>
      </c>
      <c r="K155" s="31">
        <f t="shared" si="55"/>
        <v>4135</v>
      </c>
      <c r="L155" s="31">
        <f t="shared" si="55"/>
        <v>24906</v>
      </c>
      <c r="M155" s="31">
        <f t="shared" si="55"/>
        <v>5473</v>
      </c>
      <c r="N155" s="31">
        <f t="shared" si="55"/>
        <v>14286</v>
      </c>
      <c r="O155" s="31">
        <f t="shared" si="55"/>
        <v>0</v>
      </c>
      <c r="P155" s="31">
        <f t="shared" si="55"/>
        <v>0</v>
      </c>
      <c r="Q155" s="31">
        <f t="shared" si="55"/>
        <v>195</v>
      </c>
      <c r="R155" s="31">
        <f t="shared" si="55"/>
        <v>131</v>
      </c>
      <c r="S155" s="31">
        <f t="shared" si="55"/>
        <v>1690</v>
      </c>
      <c r="T155" s="31">
        <f t="shared" si="55"/>
        <v>696</v>
      </c>
      <c r="U155" s="31">
        <f t="shared" si="55"/>
        <v>2</v>
      </c>
      <c r="V155" s="31">
        <f t="shared" si="55"/>
        <v>0</v>
      </c>
      <c r="W155" s="31">
        <f t="shared" si="55"/>
        <v>0</v>
      </c>
      <c r="X155" s="31">
        <f t="shared" si="55"/>
        <v>0</v>
      </c>
      <c r="Y155" s="31">
        <f t="shared" si="55"/>
        <v>182</v>
      </c>
      <c r="Z155" s="31">
        <f t="shared" si="55"/>
        <v>212</v>
      </c>
      <c r="AA155" s="31">
        <f t="shared" si="55"/>
        <v>0</v>
      </c>
      <c r="AB155" s="31">
        <f t="shared" si="55"/>
        <v>0</v>
      </c>
      <c r="AC155" s="31">
        <f t="shared" si="55"/>
        <v>0</v>
      </c>
      <c r="AD155" s="31">
        <f t="shared" si="55"/>
        <v>0</v>
      </c>
      <c r="AE155" s="31">
        <f t="shared" si="55"/>
        <v>0</v>
      </c>
      <c r="AF155" s="31">
        <f t="shared" si="55"/>
        <v>0</v>
      </c>
      <c r="AG155" s="31">
        <f t="shared" si="55"/>
        <v>5</v>
      </c>
      <c r="AH155" s="31">
        <f t="shared" si="55"/>
        <v>0</v>
      </c>
      <c r="AI155" s="31">
        <f t="shared" si="55"/>
        <v>2</v>
      </c>
      <c r="AJ155" s="31">
        <f t="shared" si="40"/>
        <v>16123</v>
      </c>
      <c r="AK155" s="31">
        <f t="shared" si="50"/>
        <v>123392</v>
      </c>
      <c r="AL155" s="31">
        <f t="shared" si="51"/>
        <v>139515</v>
      </c>
      <c r="AM155" s="32"/>
      <c r="AO155" s="44"/>
    </row>
    <row r="156" spans="1:41" s="137" customFormat="1" ht="42.75" customHeight="1">
      <c r="A156" s="134"/>
      <c r="B156" s="135"/>
      <c r="C156" s="31"/>
      <c r="D156" s="31">
        <f>C155+D155</f>
        <v>0</v>
      </c>
      <c r="E156" s="31"/>
      <c r="F156" s="31">
        <f>E155+F155</f>
        <v>332</v>
      </c>
      <c r="G156" s="31"/>
      <c r="H156" s="31">
        <f>G155+H155</f>
        <v>87266</v>
      </c>
      <c r="I156" s="31"/>
      <c r="J156" s="31">
        <f>I155+J155</f>
        <v>2</v>
      </c>
      <c r="K156" s="31"/>
      <c r="L156" s="31">
        <f>K155+L155</f>
        <v>29041</v>
      </c>
      <c r="M156" s="31"/>
      <c r="N156" s="31">
        <f>M155+N155</f>
        <v>19759</v>
      </c>
      <c r="O156" s="31"/>
      <c r="P156" s="31">
        <f>O155+P155</f>
        <v>0</v>
      </c>
      <c r="Q156" s="31"/>
      <c r="R156" s="31">
        <f>Q155+R155</f>
        <v>326</v>
      </c>
      <c r="S156" s="31"/>
      <c r="T156" s="31">
        <f>S155+T155</f>
        <v>2386</v>
      </c>
      <c r="U156" s="31"/>
      <c r="V156" s="31">
        <f>U155+V155</f>
        <v>2</v>
      </c>
      <c r="W156" s="31"/>
      <c r="X156" s="31">
        <f>W155+X155</f>
        <v>0</v>
      </c>
      <c r="Y156" s="31"/>
      <c r="Z156" s="31">
        <f>Y155+Z155</f>
        <v>394</v>
      </c>
      <c r="AA156" s="31"/>
      <c r="AB156" s="31">
        <f>AA155+AB155</f>
        <v>0</v>
      </c>
      <c r="AC156" s="31"/>
      <c r="AD156" s="31">
        <f>AC155+AD155</f>
        <v>0</v>
      </c>
      <c r="AE156" s="31"/>
      <c r="AF156" s="31">
        <f>AE155+AF155</f>
        <v>0</v>
      </c>
      <c r="AG156" s="31"/>
      <c r="AH156" s="31"/>
      <c r="AI156" s="31">
        <f>AG155+AH155+AI155</f>
        <v>7</v>
      </c>
      <c r="AJ156" s="31"/>
      <c r="AK156" s="31"/>
      <c r="AL156" s="31">
        <f>D156+F156+H156+J156+L156+N156+P156+R156+T156+V156+X156+Z156+AB156+AD156+AF156+AI156</f>
        <v>139515</v>
      </c>
      <c r="AM156" s="32"/>
      <c r="AO156" s="44"/>
    </row>
    <row r="157" spans="1:41" s="130" customFormat="1" ht="42.75" customHeight="1">
      <c r="A157" s="63">
        <v>24</v>
      </c>
      <c r="B157" s="63" t="s">
        <v>31</v>
      </c>
      <c r="C157" s="25">
        <v>0</v>
      </c>
      <c r="D157" s="25">
        <v>0</v>
      </c>
      <c r="E157" s="25">
        <v>10</v>
      </c>
      <c r="F157" s="25">
        <v>93</v>
      </c>
      <c r="G157" s="25">
        <v>412</v>
      </c>
      <c r="H157" s="25">
        <v>14363</v>
      </c>
      <c r="I157" s="25">
        <v>0</v>
      </c>
      <c r="J157" s="25">
        <v>0</v>
      </c>
      <c r="K157" s="25">
        <v>391</v>
      </c>
      <c r="L157" s="25">
        <v>3727</v>
      </c>
      <c r="M157" s="25">
        <v>455</v>
      </c>
      <c r="N157" s="25">
        <v>3502</v>
      </c>
      <c r="O157" s="25">
        <v>0</v>
      </c>
      <c r="P157" s="25">
        <v>0</v>
      </c>
      <c r="Q157" s="25">
        <v>22</v>
      </c>
      <c r="R157" s="25">
        <v>9</v>
      </c>
      <c r="S157" s="25">
        <v>226</v>
      </c>
      <c r="T157" s="25">
        <v>250</v>
      </c>
      <c r="U157" s="25">
        <v>4</v>
      </c>
      <c r="V157" s="25">
        <v>6</v>
      </c>
      <c r="W157" s="25">
        <v>0</v>
      </c>
      <c r="X157" s="25">
        <v>0</v>
      </c>
      <c r="Y157" s="25">
        <v>62</v>
      </c>
      <c r="Z157" s="25">
        <v>24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76">
        <v>0</v>
      </c>
      <c r="AI157" s="25">
        <v>0</v>
      </c>
      <c r="AJ157" s="25">
        <f t="shared" si="40"/>
        <v>1582</v>
      </c>
      <c r="AK157" s="25">
        <f t="shared" si="50"/>
        <v>21974</v>
      </c>
      <c r="AL157" s="25">
        <f t="shared" si="51"/>
        <v>23556</v>
      </c>
      <c r="AM157" s="24"/>
      <c r="AN157" s="24"/>
      <c r="AO157" s="24"/>
    </row>
    <row r="158" spans="1:41" s="130" customFormat="1" ht="42.75" customHeight="1">
      <c r="A158" s="63">
        <v>25</v>
      </c>
      <c r="B158" s="63" t="s">
        <v>174</v>
      </c>
      <c r="C158" s="25">
        <v>0</v>
      </c>
      <c r="D158" s="25">
        <v>0</v>
      </c>
      <c r="E158" s="25">
        <v>0</v>
      </c>
      <c r="F158" s="25">
        <v>25</v>
      </c>
      <c r="G158" s="25">
        <v>27</v>
      </c>
      <c r="H158" s="25">
        <v>5450</v>
      </c>
      <c r="I158" s="25">
        <v>0</v>
      </c>
      <c r="J158" s="25">
        <v>0</v>
      </c>
      <c r="K158" s="25">
        <v>47</v>
      </c>
      <c r="L158" s="25">
        <v>1161</v>
      </c>
      <c r="M158" s="25">
        <v>33</v>
      </c>
      <c r="N158" s="25">
        <v>969</v>
      </c>
      <c r="O158" s="25">
        <v>0</v>
      </c>
      <c r="P158" s="25">
        <v>0</v>
      </c>
      <c r="Q158" s="25">
        <v>4</v>
      </c>
      <c r="R158" s="25">
        <v>0</v>
      </c>
      <c r="S158" s="25">
        <v>9</v>
      </c>
      <c r="T158" s="25">
        <v>14</v>
      </c>
      <c r="U158" s="25">
        <v>0</v>
      </c>
      <c r="V158" s="25">
        <v>0</v>
      </c>
      <c r="W158" s="25">
        <v>0</v>
      </c>
      <c r="X158" s="25">
        <v>0</v>
      </c>
      <c r="Y158" s="25">
        <v>6</v>
      </c>
      <c r="Z158" s="25">
        <v>5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76">
        <v>0</v>
      </c>
      <c r="AI158" s="25">
        <v>0</v>
      </c>
      <c r="AJ158" s="25">
        <f t="shared" si="40"/>
        <v>126</v>
      </c>
      <c r="AK158" s="25">
        <f t="shared" si="50"/>
        <v>7624</v>
      </c>
      <c r="AL158" s="25">
        <f t="shared" si="51"/>
        <v>7750</v>
      </c>
      <c r="AM158" s="24"/>
      <c r="AN158" s="24"/>
      <c r="AO158" s="24"/>
    </row>
    <row r="159" spans="1:41" s="130" customFormat="1" ht="42.75" customHeight="1">
      <c r="A159" s="63">
        <v>26</v>
      </c>
      <c r="B159" s="63" t="s">
        <v>32</v>
      </c>
      <c r="C159" s="25">
        <v>0</v>
      </c>
      <c r="D159" s="25">
        <v>0</v>
      </c>
      <c r="E159" s="25">
        <v>4</v>
      </c>
      <c r="F159" s="25">
        <v>201</v>
      </c>
      <c r="G159" s="25">
        <v>176</v>
      </c>
      <c r="H159" s="25">
        <v>7156</v>
      </c>
      <c r="I159" s="25">
        <v>0</v>
      </c>
      <c r="J159" s="25">
        <v>0</v>
      </c>
      <c r="K159" s="25">
        <v>188</v>
      </c>
      <c r="L159" s="25">
        <v>3254</v>
      </c>
      <c r="M159" s="25">
        <v>224</v>
      </c>
      <c r="N159" s="25">
        <v>1841</v>
      </c>
      <c r="O159" s="25">
        <v>0</v>
      </c>
      <c r="P159" s="25">
        <v>0</v>
      </c>
      <c r="Q159" s="25">
        <v>5</v>
      </c>
      <c r="R159" s="25">
        <v>6</v>
      </c>
      <c r="S159" s="25">
        <v>43</v>
      </c>
      <c r="T159" s="25">
        <v>14</v>
      </c>
      <c r="U159" s="25">
        <v>0</v>
      </c>
      <c r="V159" s="25">
        <v>0</v>
      </c>
      <c r="W159" s="25">
        <v>0</v>
      </c>
      <c r="X159" s="25">
        <v>0</v>
      </c>
      <c r="Y159" s="25">
        <v>2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76">
        <v>0</v>
      </c>
      <c r="AI159" s="25">
        <v>0</v>
      </c>
      <c r="AJ159" s="25">
        <f t="shared" si="40"/>
        <v>642</v>
      </c>
      <c r="AK159" s="25">
        <f t="shared" si="50"/>
        <v>12472</v>
      </c>
      <c r="AL159" s="25">
        <f t="shared" si="51"/>
        <v>13114</v>
      </c>
      <c r="AM159" s="24"/>
      <c r="AN159" s="24"/>
      <c r="AO159" s="30"/>
    </row>
    <row r="160" spans="1:41" s="130" customFormat="1" ht="42.75" customHeight="1">
      <c r="A160" s="63">
        <v>27</v>
      </c>
      <c r="B160" s="63" t="s">
        <v>33</v>
      </c>
      <c r="C160" s="25">
        <v>0</v>
      </c>
      <c r="D160" s="25">
        <v>0</v>
      </c>
      <c r="E160" s="25">
        <v>2</v>
      </c>
      <c r="F160" s="25">
        <v>96</v>
      </c>
      <c r="G160" s="25">
        <v>117</v>
      </c>
      <c r="H160" s="25">
        <v>11298</v>
      </c>
      <c r="I160" s="25">
        <v>0</v>
      </c>
      <c r="J160" s="25">
        <v>0</v>
      </c>
      <c r="K160" s="25">
        <v>196</v>
      </c>
      <c r="L160" s="25">
        <v>4250</v>
      </c>
      <c r="M160" s="25">
        <v>161</v>
      </c>
      <c r="N160" s="25">
        <v>2607</v>
      </c>
      <c r="O160" s="25">
        <v>0</v>
      </c>
      <c r="P160" s="25">
        <v>0</v>
      </c>
      <c r="Q160" s="25">
        <v>0</v>
      </c>
      <c r="R160" s="25">
        <v>0</v>
      </c>
      <c r="S160" s="25">
        <v>35</v>
      </c>
      <c r="T160" s="25">
        <v>41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76">
        <v>0</v>
      </c>
      <c r="AI160" s="25">
        <v>0</v>
      </c>
      <c r="AJ160" s="25">
        <f t="shared" si="40"/>
        <v>511</v>
      </c>
      <c r="AK160" s="25">
        <f t="shared" si="50"/>
        <v>18292</v>
      </c>
      <c r="AL160" s="25">
        <f t="shared" si="51"/>
        <v>18803</v>
      </c>
      <c r="AM160" s="24"/>
      <c r="AN160" s="24"/>
      <c r="AO160" s="30"/>
    </row>
    <row r="161" spans="1:41" s="15" customFormat="1" ht="42.75" customHeight="1">
      <c r="A161" s="613" t="s">
        <v>34</v>
      </c>
      <c r="B161" s="614"/>
      <c r="C161" s="31">
        <f>SUM(C157:C160)</f>
        <v>0</v>
      </c>
      <c r="D161" s="31">
        <f aca="true" t="shared" si="56" ref="D161:AI161">SUM(D157:D160)</f>
        <v>0</v>
      </c>
      <c r="E161" s="31">
        <f t="shared" si="56"/>
        <v>16</v>
      </c>
      <c r="F161" s="31">
        <f t="shared" si="56"/>
        <v>415</v>
      </c>
      <c r="G161" s="31">
        <f t="shared" si="56"/>
        <v>732</v>
      </c>
      <c r="H161" s="31">
        <f t="shared" si="56"/>
        <v>38267</v>
      </c>
      <c r="I161" s="31">
        <f t="shared" si="56"/>
        <v>0</v>
      </c>
      <c r="J161" s="31">
        <f t="shared" si="56"/>
        <v>0</v>
      </c>
      <c r="K161" s="31">
        <f t="shared" si="56"/>
        <v>822</v>
      </c>
      <c r="L161" s="31">
        <f t="shared" si="56"/>
        <v>12392</v>
      </c>
      <c r="M161" s="31">
        <f t="shared" si="56"/>
        <v>873</v>
      </c>
      <c r="N161" s="31">
        <f t="shared" si="56"/>
        <v>8919</v>
      </c>
      <c r="O161" s="31">
        <f t="shared" si="56"/>
        <v>0</v>
      </c>
      <c r="P161" s="31">
        <f t="shared" si="56"/>
        <v>0</v>
      </c>
      <c r="Q161" s="31">
        <f t="shared" si="56"/>
        <v>31</v>
      </c>
      <c r="R161" s="31">
        <f t="shared" si="56"/>
        <v>15</v>
      </c>
      <c r="S161" s="31">
        <f t="shared" si="56"/>
        <v>313</v>
      </c>
      <c r="T161" s="31">
        <f t="shared" si="56"/>
        <v>319</v>
      </c>
      <c r="U161" s="31">
        <f t="shared" si="56"/>
        <v>4</v>
      </c>
      <c r="V161" s="31">
        <f t="shared" si="56"/>
        <v>6</v>
      </c>
      <c r="W161" s="31">
        <f t="shared" si="56"/>
        <v>0</v>
      </c>
      <c r="X161" s="31">
        <f t="shared" si="56"/>
        <v>0</v>
      </c>
      <c r="Y161" s="31">
        <f t="shared" si="56"/>
        <v>70</v>
      </c>
      <c r="Z161" s="31">
        <f t="shared" si="56"/>
        <v>29</v>
      </c>
      <c r="AA161" s="31">
        <f t="shared" si="56"/>
        <v>0</v>
      </c>
      <c r="AB161" s="31">
        <f t="shared" si="56"/>
        <v>0</v>
      </c>
      <c r="AC161" s="31">
        <f t="shared" si="56"/>
        <v>0</v>
      </c>
      <c r="AD161" s="31">
        <f t="shared" si="56"/>
        <v>0</v>
      </c>
      <c r="AE161" s="31">
        <f t="shared" si="56"/>
        <v>0</v>
      </c>
      <c r="AF161" s="31">
        <f t="shared" si="56"/>
        <v>0</v>
      </c>
      <c r="AG161" s="31">
        <f t="shared" si="56"/>
        <v>0</v>
      </c>
      <c r="AH161" s="31">
        <f t="shared" si="56"/>
        <v>0</v>
      </c>
      <c r="AI161" s="31">
        <f t="shared" si="56"/>
        <v>0</v>
      </c>
      <c r="AJ161" s="31">
        <f t="shared" si="40"/>
        <v>2861</v>
      </c>
      <c r="AK161" s="31">
        <f t="shared" si="50"/>
        <v>60362</v>
      </c>
      <c r="AL161" s="31">
        <f t="shared" si="51"/>
        <v>63223</v>
      </c>
      <c r="AM161" s="32"/>
      <c r="AN161" s="32"/>
      <c r="AO161" s="32"/>
    </row>
    <row r="162" spans="1:41" s="130" customFormat="1" ht="42.75" customHeight="1">
      <c r="A162" s="63">
        <v>28</v>
      </c>
      <c r="B162" s="63" t="s">
        <v>35</v>
      </c>
      <c r="C162" s="25">
        <v>0</v>
      </c>
      <c r="D162" s="25">
        <v>0</v>
      </c>
      <c r="E162" s="25">
        <v>3</v>
      </c>
      <c r="F162" s="25">
        <v>435</v>
      </c>
      <c r="G162" s="25">
        <v>120</v>
      </c>
      <c r="H162" s="25">
        <v>16769</v>
      </c>
      <c r="I162" s="25">
        <v>0</v>
      </c>
      <c r="J162" s="25">
        <v>0</v>
      </c>
      <c r="K162" s="25">
        <v>242</v>
      </c>
      <c r="L162" s="25">
        <v>3452</v>
      </c>
      <c r="M162" s="25">
        <v>1035</v>
      </c>
      <c r="N162" s="25">
        <v>2253</v>
      </c>
      <c r="O162" s="25">
        <v>0</v>
      </c>
      <c r="P162" s="25">
        <v>0</v>
      </c>
      <c r="Q162" s="25">
        <v>22</v>
      </c>
      <c r="R162" s="25">
        <v>0</v>
      </c>
      <c r="S162" s="25">
        <v>196</v>
      </c>
      <c r="T162" s="25">
        <v>12</v>
      </c>
      <c r="U162" s="25">
        <v>0</v>
      </c>
      <c r="V162" s="25">
        <v>0</v>
      </c>
      <c r="W162" s="25">
        <v>0</v>
      </c>
      <c r="X162" s="25">
        <v>0</v>
      </c>
      <c r="Y162" s="25">
        <v>7</v>
      </c>
      <c r="Z162" s="25">
        <v>3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76">
        <v>0</v>
      </c>
      <c r="AI162" s="25">
        <v>0</v>
      </c>
      <c r="AJ162" s="25">
        <f t="shared" si="40"/>
        <v>1625</v>
      </c>
      <c r="AK162" s="25">
        <f t="shared" si="50"/>
        <v>22924</v>
      </c>
      <c r="AL162" s="25">
        <f t="shared" si="51"/>
        <v>24549</v>
      </c>
      <c r="AM162" s="24"/>
      <c r="AN162" s="24"/>
      <c r="AO162" s="30"/>
    </row>
    <row r="163" spans="1:41" s="130" customFormat="1" ht="42.75" customHeight="1">
      <c r="A163" s="63">
        <v>29</v>
      </c>
      <c r="B163" s="63" t="s">
        <v>36</v>
      </c>
      <c r="C163" s="25">
        <v>0</v>
      </c>
      <c r="D163" s="25">
        <v>0</v>
      </c>
      <c r="E163" s="25">
        <v>0</v>
      </c>
      <c r="F163" s="25">
        <v>233</v>
      </c>
      <c r="G163" s="25">
        <v>148</v>
      </c>
      <c r="H163" s="25">
        <v>8617</v>
      </c>
      <c r="I163" s="25">
        <v>0</v>
      </c>
      <c r="J163" s="25">
        <v>1</v>
      </c>
      <c r="K163" s="25">
        <v>129</v>
      </c>
      <c r="L163" s="25">
        <v>2563</v>
      </c>
      <c r="M163" s="25">
        <v>407</v>
      </c>
      <c r="N163" s="25">
        <v>1965</v>
      </c>
      <c r="O163" s="25">
        <v>0</v>
      </c>
      <c r="P163" s="25">
        <v>0</v>
      </c>
      <c r="Q163" s="25">
        <v>0</v>
      </c>
      <c r="R163" s="25">
        <v>0</v>
      </c>
      <c r="S163" s="25">
        <v>60</v>
      </c>
      <c r="T163" s="25">
        <v>71</v>
      </c>
      <c r="U163" s="25">
        <v>0</v>
      </c>
      <c r="V163" s="25">
        <v>0</v>
      </c>
      <c r="W163" s="25">
        <v>0</v>
      </c>
      <c r="X163" s="25">
        <v>0</v>
      </c>
      <c r="Y163" s="25">
        <v>2</v>
      </c>
      <c r="Z163" s="25">
        <v>3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76">
        <v>0</v>
      </c>
      <c r="AI163" s="25">
        <v>0</v>
      </c>
      <c r="AJ163" s="25">
        <f t="shared" si="40"/>
        <v>746</v>
      </c>
      <c r="AK163" s="25">
        <f t="shared" si="50"/>
        <v>13453</v>
      </c>
      <c r="AL163" s="25">
        <f t="shared" si="51"/>
        <v>14199</v>
      </c>
      <c r="AM163" s="24"/>
      <c r="AN163" s="24"/>
      <c r="AO163" s="30"/>
    </row>
    <row r="164" spans="1:41" s="130" customFormat="1" ht="42.75" customHeight="1">
      <c r="A164" s="63">
        <v>30</v>
      </c>
      <c r="B164" s="63" t="s">
        <v>37</v>
      </c>
      <c r="C164" s="25">
        <v>0</v>
      </c>
      <c r="D164" s="25">
        <v>0</v>
      </c>
      <c r="E164" s="25">
        <v>1</v>
      </c>
      <c r="F164" s="25">
        <v>74</v>
      </c>
      <c r="G164" s="25">
        <v>98</v>
      </c>
      <c r="H164" s="25">
        <v>13065</v>
      </c>
      <c r="I164" s="25">
        <v>0</v>
      </c>
      <c r="J164" s="25">
        <v>0</v>
      </c>
      <c r="K164" s="25">
        <v>208</v>
      </c>
      <c r="L164" s="25">
        <v>2735</v>
      </c>
      <c r="M164" s="25">
        <v>560</v>
      </c>
      <c r="N164" s="25">
        <v>1812</v>
      </c>
      <c r="O164" s="25">
        <v>1</v>
      </c>
      <c r="P164" s="25">
        <v>2</v>
      </c>
      <c r="Q164" s="25">
        <v>0</v>
      </c>
      <c r="R164" s="25">
        <v>0</v>
      </c>
      <c r="S164" s="25">
        <v>66</v>
      </c>
      <c r="T164" s="25">
        <v>18</v>
      </c>
      <c r="U164" s="25">
        <v>0</v>
      </c>
      <c r="V164" s="25">
        <v>0</v>
      </c>
      <c r="W164" s="25">
        <v>0</v>
      </c>
      <c r="X164" s="25">
        <v>0</v>
      </c>
      <c r="Y164" s="25">
        <v>1</v>
      </c>
      <c r="Z164" s="25">
        <v>2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76">
        <v>0</v>
      </c>
      <c r="AI164" s="25">
        <v>0</v>
      </c>
      <c r="AJ164" s="25">
        <f t="shared" si="40"/>
        <v>935</v>
      </c>
      <c r="AK164" s="25">
        <f t="shared" si="50"/>
        <v>17708</v>
      </c>
      <c r="AL164" s="25">
        <f t="shared" si="51"/>
        <v>18643</v>
      </c>
      <c r="AM164" s="24"/>
      <c r="AN164" s="24"/>
      <c r="AO164" s="24"/>
    </row>
    <row r="165" spans="1:41" s="130" customFormat="1" ht="42.75" customHeight="1">
      <c r="A165" s="63">
        <v>31</v>
      </c>
      <c r="B165" s="63" t="s">
        <v>38</v>
      </c>
      <c r="C165" s="25">
        <v>0</v>
      </c>
      <c r="D165" s="25">
        <v>0</v>
      </c>
      <c r="E165" s="25">
        <v>1</v>
      </c>
      <c r="F165" s="25">
        <v>260</v>
      </c>
      <c r="G165" s="25">
        <v>97</v>
      </c>
      <c r="H165" s="25">
        <v>10386</v>
      </c>
      <c r="I165" s="25">
        <v>0</v>
      </c>
      <c r="J165" s="25">
        <v>4</v>
      </c>
      <c r="K165" s="25">
        <v>100</v>
      </c>
      <c r="L165" s="25">
        <v>2090</v>
      </c>
      <c r="M165" s="25">
        <v>412</v>
      </c>
      <c r="N165" s="25">
        <v>1367</v>
      </c>
      <c r="O165" s="25">
        <v>5</v>
      </c>
      <c r="P165" s="25">
        <v>1</v>
      </c>
      <c r="Q165" s="25">
        <v>3</v>
      </c>
      <c r="R165" s="25">
        <v>4</v>
      </c>
      <c r="S165" s="25">
        <v>35</v>
      </c>
      <c r="T165" s="25">
        <v>7</v>
      </c>
      <c r="U165" s="25">
        <v>4</v>
      </c>
      <c r="V165" s="25">
        <v>1</v>
      </c>
      <c r="W165" s="25">
        <v>0</v>
      </c>
      <c r="X165" s="25">
        <v>0</v>
      </c>
      <c r="Y165" s="25">
        <v>1</v>
      </c>
      <c r="Z165" s="25">
        <v>1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76">
        <v>0</v>
      </c>
      <c r="AI165" s="25">
        <v>0</v>
      </c>
      <c r="AJ165" s="25">
        <f t="shared" si="40"/>
        <v>658</v>
      </c>
      <c r="AK165" s="25">
        <f t="shared" si="50"/>
        <v>14121</v>
      </c>
      <c r="AL165" s="25">
        <f t="shared" si="51"/>
        <v>14779</v>
      </c>
      <c r="AM165" s="24"/>
      <c r="AN165" s="24"/>
      <c r="AO165" s="30"/>
    </row>
    <row r="166" spans="1:41" s="15" customFormat="1" ht="42.75" customHeight="1">
      <c r="A166" s="613" t="s">
        <v>39</v>
      </c>
      <c r="B166" s="614"/>
      <c r="C166" s="31">
        <f>C162+C163+C164+C165</f>
        <v>0</v>
      </c>
      <c r="D166" s="31">
        <f aca="true" t="shared" si="57" ref="D166:AI166">D162+D163+D164+D165</f>
        <v>0</v>
      </c>
      <c r="E166" s="31">
        <f t="shared" si="57"/>
        <v>5</v>
      </c>
      <c r="F166" s="31">
        <f t="shared" si="57"/>
        <v>1002</v>
      </c>
      <c r="G166" s="31">
        <f t="shared" si="57"/>
        <v>463</v>
      </c>
      <c r="H166" s="31">
        <f t="shared" si="57"/>
        <v>48837</v>
      </c>
      <c r="I166" s="31">
        <f t="shared" si="57"/>
        <v>0</v>
      </c>
      <c r="J166" s="31">
        <f t="shared" si="57"/>
        <v>5</v>
      </c>
      <c r="K166" s="31">
        <f t="shared" si="57"/>
        <v>679</v>
      </c>
      <c r="L166" s="31">
        <f t="shared" si="57"/>
        <v>10840</v>
      </c>
      <c r="M166" s="31">
        <f t="shared" si="57"/>
        <v>2414</v>
      </c>
      <c r="N166" s="31">
        <f t="shared" si="57"/>
        <v>7397</v>
      </c>
      <c r="O166" s="31">
        <f t="shared" si="57"/>
        <v>6</v>
      </c>
      <c r="P166" s="31">
        <f t="shared" si="57"/>
        <v>3</v>
      </c>
      <c r="Q166" s="31">
        <f t="shared" si="57"/>
        <v>25</v>
      </c>
      <c r="R166" s="31">
        <f t="shared" si="57"/>
        <v>4</v>
      </c>
      <c r="S166" s="31">
        <f t="shared" si="57"/>
        <v>357</v>
      </c>
      <c r="T166" s="31">
        <f t="shared" si="57"/>
        <v>108</v>
      </c>
      <c r="U166" s="31">
        <f t="shared" si="57"/>
        <v>4</v>
      </c>
      <c r="V166" s="31">
        <f t="shared" si="57"/>
        <v>1</v>
      </c>
      <c r="W166" s="31">
        <f t="shared" si="57"/>
        <v>0</v>
      </c>
      <c r="X166" s="31">
        <f t="shared" si="57"/>
        <v>0</v>
      </c>
      <c r="Y166" s="31">
        <f t="shared" si="57"/>
        <v>11</v>
      </c>
      <c r="Z166" s="31">
        <f t="shared" si="57"/>
        <v>9</v>
      </c>
      <c r="AA166" s="31">
        <f t="shared" si="57"/>
        <v>0</v>
      </c>
      <c r="AB166" s="31">
        <f t="shared" si="57"/>
        <v>0</v>
      </c>
      <c r="AC166" s="31">
        <f t="shared" si="57"/>
        <v>0</v>
      </c>
      <c r="AD166" s="31">
        <f t="shared" si="57"/>
        <v>0</v>
      </c>
      <c r="AE166" s="31">
        <f t="shared" si="57"/>
        <v>0</v>
      </c>
      <c r="AF166" s="31">
        <f t="shared" si="57"/>
        <v>0</v>
      </c>
      <c r="AG166" s="31">
        <f>AG162+AG163+AG164+AG165</f>
        <v>0</v>
      </c>
      <c r="AH166" s="31">
        <f t="shared" si="57"/>
        <v>0</v>
      </c>
      <c r="AI166" s="31">
        <f t="shared" si="57"/>
        <v>0</v>
      </c>
      <c r="AJ166" s="31">
        <f t="shared" si="40"/>
        <v>3964</v>
      </c>
      <c r="AK166" s="31">
        <f t="shared" si="50"/>
        <v>68206</v>
      </c>
      <c r="AL166" s="31">
        <f t="shared" si="51"/>
        <v>72170</v>
      </c>
      <c r="AM166" s="90"/>
      <c r="AN166" s="32"/>
      <c r="AO166" s="37"/>
    </row>
    <row r="167" spans="1:39" s="125" customFormat="1" ht="42.75" customHeight="1">
      <c r="A167" s="613" t="s">
        <v>105</v>
      </c>
      <c r="B167" s="614"/>
      <c r="C167" s="31">
        <f>C161+C166</f>
        <v>0</v>
      </c>
      <c r="D167" s="31">
        <f aca="true" t="shared" si="58" ref="D167:AI167">D161+D166</f>
        <v>0</v>
      </c>
      <c r="E167" s="31">
        <f t="shared" si="58"/>
        <v>21</v>
      </c>
      <c r="F167" s="31">
        <f t="shared" si="58"/>
        <v>1417</v>
      </c>
      <c r="G167" s="31">
        <f t="shared" si="58"/>
        <v>1195</v>
      </c>
      <c r="H167" s="31">
        <f t="shared" si="58"/>
        <v>87104</v>
      </c>
      <c r="I167" s="31">
        <f t="shared" si="58"/>
        <v>0</v>
      </c>
      <c r="J167" s="31">
        <f t="shared" si="58"/>
        <v>5</v>
      </c>
      <c r="K167" s="31">
        <f t="shared" si="58"/>
        <v>1501</v>
      </c>
      <c r="L167" s="31">
        <f t="shared" si="58"/>
        <v>23232</v>
      </c>
      <c r="M167" s="31">
        <f t="shared" si="58"/>
        <v>3287</v>
      </c>
      <c r="N167" s="31">
        <f t="shared" si="58"/>
        <v>16316</v>
      </c>
      <c r="O167" s="31">
        <f t="shared" si="58"/>
        <v>6</v>
      </c>
      <c r="P167" s="31">
        <f t="shared" si="58"/>
        <v>3</v>
      </c>
      <c r="Q167" s="31">
        <f t="shared" si="58"/>
        <v>56</v>
      </c>
      <c r="R167" s="31">
        <f t="shared" si="58"/>
        <v>19</v>
      </c>
      <c r="S167" s="31">
        <f t="shared" si="58"/>
        <v>670</v>
      </c>
      <c r="T167" s="31">
        <f t="shared" si="58"/>
        <v>427</v>
      </c>
      <c r="U167" s="31">
        <f t="shared" si="58"/>
        <v>8</v>
      </c>
      <c r="V167" s="31">
        <f t="shared" si="58"/>
        <v>7</v>
      </c>
      <c r="W167" s="31">
        <f t="shared" si="58"/>
        <v>0</v>
      </c>
      <c r="X167" s="31">
        <f t="shared" si="58"/>
        <v>0</v>
      </c>
      <c r="Y167" s="31">
        <f t="shared" si="58"/>
        <v>81</v>
      </c>
      <c r="Z167" s="31">
        <f t="shared" si="58"/>
        <v>38</v>
      </c>
      <c r="AA167" s="31">
        <f t="shared" si="58"/>
        <v>0</v>
      </c>
      <c r="AB167" s="31">
        <f t="shared" si="58"/>
        <v>0</v>
      </c>
      <c r="AC167" s="31">
        <f t="shared" si="58"/>
        <v>0</v>
      </c>
      <c r="AD167" s="31">
        <f t="shared" si="58"/>
        <v>0</v>
      </c>
      <c r="AE167" s="31">
        <f t="shared" si="58"/>
        <v>0</v>
      </c>
      <c r="AF167" s="31">
        <f t="shared" si="58"/>
        <v>0</v>
      </c>
      <c r="AG167" s="31">
        <f>AG161+AG166</f>
        <v>0</v>
      </c>
      <c r="AH167" s="31">
        <f t="shared" si="58"/>
        <v>0</v>
      </c>
      <c r="AI167" s="31">
        <f t="shared" si="58"/>
        <v>0</v>
      </c>
      <c r="AJ167" s="31">
        <f t="shared" si="40"/>
        <v>6825</v>
      </c>
      <c r="AK167" s="31">
        <f t="shared" si="50"/>
        <v>128568</v>
      </c>
      <c r="AL167" s="31">
        <f t="shared" si="51"/>
        <v>135393</v>
      </c>
      <c r="AM167" s="32"/>
    </row>
    <row r="168" spans="1:39" s="137" customFormat="1" ht="42.75" customHeight="1">
      <c r="A168" s="134"/>
      <c r="B168" s="135"/>
      <c r="C168" s="31"/>
      <c r="D168" s="31">
        <f>C167+D167</f>
        <v>0</v>
      </c>
      <c r="E168" s="31"/>
      <c r="F168" s="31">
        <f>E167+F167</f>
        <v>1438</v>
      </c>
      <c r="G168" s="31"/>
      <c r="H168" s="31">
        <f>G167+H167</f>
        <v>88299</v>
      </c>
      <c r="I168" s="31"/>
      <c r="J168" s="31">
        <f>I167+J167</f>
        <v>5</v>
      </c>
      <c r="K168" s="31"/>
      <c r="L168" s="31">
        <f>K167+L167</f>
        <v>24733</v>
      </c>
      <c r="M168" s="31"/>
      <c r="N168" s="31">
        <f>M167+N167</f>
        <v>19603</v>
      </c>
      <c r="O168" s="31"/>
      <c r="P168" s="31">
        <f>O167+P167</f>
        <v>9</v>
      </c>
      <c r="Q168" s="31"/>
      <c r="R168" s="31">
        <f>Q167+R167</f>
        <v>75</v>
      </c>
      <c r="S168" s="31"/>
      <c r="T168" s="31">
        <f>S167+T167</f>
        <v>1097</v>
      </c>
      <c r="U168" s="31"/>
      <c r="V168" s="31">
        <f>U167+V167</f>
        <v>15</v>
      </c>
      <c r="W168" s="31"/>
      <c r="X168" s="31">
        <f>W167+X167</f>
        <v>0</v>
      </c>
      <c r="Y168" s="31"/>
      <c r="Z168" s="31">
        <f>Y167+Z167</f>
        <v>119</v>
      </c>
      <c r="AA168" s="31"/>
      <c r="AB168" s="31">
        <f>AA167+AB167</f>
        <v>0</v>
      </c>
      <c r="AC168" s="31"/>
      <c r="AD168" s="31">
        <f>AC167+AD167</f>
        <v>0</v>
      </c>
      <c r="AE168" s="31"/>
      <c r="AF168" s="31">
        <f>AE167+AF167</f>
        <v>0</v>
      </c>
      <c r="AG168" s="31"/>
      <c r="AH168" s="31"/>
      <c r="AI168" s="31">
        <f>AG167+AH167+AI167</f>
        <v>0</v>
      </c>
      <c r="AJ168" s="31"/>
      <c r="AK168" s="31"/>
      <c r="AL168" s="31">
        <f>D168+F168+H168+J168+L168+N168+P168+R168+T168+V168+X168+Z168+AB168+AD168+AF168+AI168</f>
        <v>135393</v>
      </c>
      <c r="AM168" s="32"/>
    </row>
    <row r="169" spans="1:42" s="35" customFormat="1" ht="42.75" customHeight="1">
      <c r="A169" s="622" t="s">
        <v>40</v>
      </c>
      <c r="B169" s="622"/>
      <c r="C169" s="31">
        <f>C128+C139+C155+C167</f>
        <v>1</v>
      </c>
      <c r="D169" s="31">
        <f aca="true" t="shared" si="59" ref="D169:AI169">D128+D139+D155+D167</f>
        <v>0</v>
      </c>
      <c r="E169" s="31">
        <f t="shared" si="59"/>
        <v>1158</v>
      </c>
      <c r="F169" s="31">
        <f t="shared" si="59"/>
        <v>1674</v>
      </c>
      <c r="G169" s="31">
        <f t="shared" si="59"/>
        <v>6681</v>
      </c>
      <c r="H169" s="31">
        <f t="shared" si="59"/>
        <v>170006</v>
      </c>
      <c r="I169" s="31">
        <f t="shared" si="59"/>
        <v>6</v>
      </c>
      <c r="J169" s="31">
        <f t="shared" si="59"/>
        <v>7</v>
      </c>
      <c r="K169" s="31">
        <f t="shared" si="59"/>
        <v>11789</v>
      </c>
      <c r="L169" s="31">
        <f t="shared" si="59"/>
        <v>48138</v>
      </c>
      <c r="M169" s="31">
        <f t="shared" si="59"/>
        <v>25565</v>
      </c>
      <c r="N169" s="31">
        <f t="shared" si="59"/>
        <v>30602</v>
      </c>
      <c r="O169" s="31">
        <f t="shared" si="59"/>
        <v>50</v>
      </c>
      <c r="P169" s="31">
        <f t="shared" si="59"/>
        <v>3</v>
      </c>
      <c r="Q169" s="31">
        <f t="shared" si="59"/>
        <v>581</v>
      </c>
      <c r="R169" s="31">
        <f t="shared" si="59"/>
        <v>150</v>
      </c>
      <c r="S169" s="31">
        <f t="shared" si="59"/>
        <v>22015</v>
      </c>
      <c r="T169" s="31">
        <f t="shared" si="59"/>
        <v>1123</v>
      </c>
      <c r="U169" s="31">
        <f t="shared" si="59"/>
        <v>239</v>
      </c>
      <c r="V169" s="31">
        <f t="shared" si="59"/>
        <v>7</v>
      </c>
      <c r="W169" s="31">
        <f t="shared" si="59"/>
        <v>4</v>
      </c>
      <c r="X169" s="31">
        <f t="shared" si="59"/>
        <v>0</v>
      </c>
      <c r="Y169" s="31">
        <f t="shared" si="59"/>
        <v>4913</v>
      </c>
      <c r="Z169" s="31">
        <f t="shared" si="59"/>
        <v>250</v>
      </c>
      <c r="AA169" s="31">
        <f t="shared" si="59"/>
        <v>8</v>
      </c>
      <c r="AB169" s="31">
        <f t="shared" si="59"/>
        <v>0</v>
      </c>
      <c r="AC169" s="31">
        <f t="shared" si="59"/>
        <v>9</v>
      </c>
      <c r="AD169" s="31">
        <f t="shared" si="59"/>
        <v>0</v>
      </c>
      <c r="AE169" s="31">
        <f t="shared" si="59"/>
        <v>3</v>
      </c>
      <c r="AF169" s="31">
        <f t="shared" si="59"/>
        <v>0</v>
      </c>
      <c r="AG169" s="31">
        <f>AG128+AG139+AG155+AG167</f>
        <v>24</v>
      </c>
      <c r="AH169" s="31">
        <f t="shared" si="59"/>
        <v>109</v>
      </c>
      <c r="AI169" s="31">
        <f t="shared" si="59"/>
        <v>244</v>
      </c>
      <c r="AJ169" s="31">
        <f t="shared" si="40"/>
        <v>73399</v>
      </c>
      <c r="AK169" s="31">
        <f t="shared" si="50"/>
        <v>251960</v>
      </c>
      <c r="AL169" s="31">
        <f>AJ169+AK169</f>
        <v>325359</v>
      </c>
      <c r="AM169" s="91"/>
      <c r="AO169" s="45"/>
      <c r="AP169" s="36"/>
    </row>
    <row r="170" spans="1:42" s="15" customFormat="1" ht="29.25" customHeight="1">
      <c r="A170" s="68"/>
      <c r="B170" s="68"/>
      <c r="C170" s="68"/>
      <c r="D170" s="68"/>
      <c r="E170" s="68"/>
      <c r="F170" s="68"/>
      <c r="G170" s="68"/>
      <c r="H170" s="68">
        <f>C169+D169+E169+F169+G169+H169</f>
        <v>179520</v>
      </c>
      <c r="I170" s="68"/>
      <c r="J170" s="68"/>
      <c r="K170" s="68"/>
      <c r="L170" s="68">
        <f>I169+J169+K169+L169</f>
        <v>59940</v>
      </c>
      <c r="M170" s="68"/>
      <c r="N170" s="68">
        <f>M169+N169+O169+P169</f>
        <v>56220</v>
      </c>
      <c r="O170" s="68"/>
      <c r="P170" s="68"/>
      <c r="Q170" s="68"/>
      <c r="R170" s="68"/>
      <c r="S170" s="68">
        <f>Q169+R169+S169+T169+U169+V169</f>
        <v>24115</v>
      </c>
      <c r="T170" s="68"/>
      <c r="U170" s="68"/>
      <c r="V170" s="68"/>
      <c r="W170" s="68"/>
      <c r="X170" s="68"/>
      <c r="Y170" s="68"/>
      <c r="Z170" s="68">
        <f>W169+X169+Y169+Z169</f>
        <v>5167</v>
      </c>
      <c r="AA170" s="68"/>
      <c r="AB170" s="68"/>
      <c r="AC170" s="68"/>
      <c r="AD170" s="68"/>
      <c r="AE170" s="68"/>
      <c r="AF170" s="68">
        <f>AA169+AB169+AC169+AD169+AE169+AF169</f>
        <v>20</v>
      </c>
      <c r="AG170" s="68"/>
      <c r="AH170" s="121"/>
      <c r="AI170" s="68">
        <f>AG169+AH169+AI169</f>
        <v>377</v>
      </c>
      <c r="AJ170" s="68"/>
      <c r="AK170" s="68"/>
      <c r="AL170" s="68">
        <f>H170+L170+N170+S170+Z170+AF170+AI170</f>
        <v>325359</v>
      </c>
      <c r="AM170" s="105"/>
      <c r="AN170" s="130"/>
      <c r="AO170" s="130"/>
      <c r="AP170" s="12"/>
    </row>
    <row r="171" spans="1:42" s="15" customFormat="1" ht="29.2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121"/>
      <c r="AI171" s="68"/>
      <c r="AJ171" s="68"/>
      <c r="AK171" s="68"/>
      <c r="AL171" s="68"/>
      <c r="AM171" s="105"/>
      <c r="AN171" s="130"/>
      <c r="AO171" s="130"/>
      <c r="AP171" s="12"/>
    </row>
    <row r="172" spans="1:42" s="109" customFormat="1" ht="29.25" customHeight="1">
      <c r="A172" s="110" t="s">
        <v>186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2"/>
      <c r="AI172" s="111"/>
      <c r="AJ172" s="111"/>
      <c r="AK172" s="111"/>
      <c r="AL172" s="113"/>
      <c r="AM172" s="106"/>
      <c r="AN172" s="107"/>
      <c r="AO172" s="107"/>
      <c r="AP172" s="108"/>
    </row>
    <row r="173" spans="1:42" s="109" customFormat="1" ht="29.2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2"/>
      <c r="AI173" s="111"/>
      <c r="AJ173" s="111"/>
      <c r="AK173" s="111"/>
      <c r="AL173" s="113"/>
      <c r="AM173" s="106"/>
      <c r="AN173" s="107"/>
      <c r="AO173" s="107"/>
      <c r="AP173" s="108"/>
    </row>
    <row r="174" spans="1:42" s="109" customFormat="1" ht="29.25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2"/>
      <c r="AI174" s="111"/>
      <c r="AJ174" s="111"/>
      <c r="AK174" s="111"/>
      <c r="AL174" s="113"/>
      <c r="AM174" s="106"/>
      <c r="AN174" s="107"/>
      <c r="AO174" s="107"/>
      <c r="AP174" s="108"/>
    </row>
    <row r="175" spans="1:38" s="118" customFormat="1" ht="37.5" customHeight="1">
      <c r="A175" s="124"/>
      <c r="B175" s="124"/>
      <c r="C175" s="124"/>
      <c r="D175" s="618" t="s">
        <v>161</v>
      </c>
      <c r="E175" s="618"/>
      <c r="F175" s="618"/>
      <c r="G175" s="115"/>
      <c r="H175" s="115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16"/>
      <c r="AC175" s="116"/>
      <c r="AD175" s="116"/>
      <c r="AE175" s="124"/>
      <c r="AF175" s="124"/>
      <c r="AG175" s="124"/>
      <c r="AH175" s="117"/>
      <c r="AI175" s="618" t="s">
        <v>129</v>
      </c>
      <c r="AJ175" s="618"/>
      <c r="AK175" s="618"/>
      <c r="AL175" s="116"/>
    </row>
    <row r="176" spans="1:38" s="118" customFormat="1" ht="21" customHeight="1">
      <c r="A176" s="124"/>
      <c r="B176" s="124"/>
      <c r="C176" s="124"/>
      <c r="D176" s="618"/>
      <c r="E176" s="618"/>
      <c r="F176" s="618"/>
      <c r="G176" s="115"/>
      <c r="H176" s="115"/>
      <c r="I176" s="124"/>
      <c r="J176" s="124"/>
      <c r="K176" s="124"/>
      <c r="L176" s="124" t="s">
        <v>103</v>
      </c>
      <c r="M176" s="124"/>
      <c r="N176" s="124"/>
      <c r="O176" s="124"/>
      <c r="P176" s="124"/>
      <c r="Q176" s="124"/>
      <c r="R176" s="619"/>
      <c r="S176" s="619"/>
      <c r="T176" s="619"/>
      <c r="U176" s="124"/>
      <c r="V176" s="124"/>
      <c r="W176" s="124"/>
      <c r="X176" s="124"/>
      <c r="Y176" s="124"/>
      <c r="Z176" s="124"/>
      <c r="AA176" s="124"/>
      <c r="AB176" s="116"/>
      <c r="AC176" s="116"/>
      <c r="AD176" s="116"/>
      <c r="AE176" s="124"/>
      <c r="AF176" s="124"/>
      <c r="AG176" s="124"/>
      <c r="AH176" s="117"/>
      <c r="AI176" s="618"/>
      <c r="AJ176" s="618"/>
      <c r="AK176" s="618"/>
      <c r="AL176" s="116"/>
    </row>
    <row r="177" spans="1:38" s="125" customFormat="1" ht="66.75" customHeight="1">
      <c r="A177" s="67" t="s">
        <v>184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20" t="s">
        <v>151</v>
      </c>
      <c r="AF177" s="620"/>
      <c r="AG177" s="122"/>
      <c r="AH177" s="621"/>
      <c r="AI177" s="621"/>
      <c r="AJ177" s="621"/>
      <c r="AK177" s="621"/>
      <c r="AL177" s="621"/>
    </row>
    <row r="178" spans="1:35" s="55" customFormat="1" ht="38.25" customHeight="1">
      <c r="A178" s="617" t="s">
        <v>0</v>
      </c>
      <c r="B178" s="617" t="s">
        <v>1</v>
      </c>
      <c r="C178" s="617" t="s">
        <v>116</v>
      </c>
      <c r="D178" s="617"/>
      <c r="E178" s="617"/>
      <c r="F178" s="617"/>
      <c r="G178" s="617" t="s">
        <v>117</v>
      </c>
      <c r="H178" s="617"/>
      <c r="I178" s="617"/>
      <c r="J178" s="617"/>
      <c r="K178" s="617" t="s">
        <v>118</v>
      </c>
      <c r="L178" s="617"/>
      <c r="M178" s="617"/>
      <c r="N178" s="617"/>
      <c r="O178" s="617" t="s">
        <v>119</v>
      </c>
      <c r="P178" s="617"/>
      <c r="Q178" s="617"/>
      <c r="R178" s="617"/>
      <c r="S178" s="617" t="s">
        <v>120</v>
      </c>
      <c r="T178" s="617"/>
      <c r="U178" s="617"/>
      <c r="V178" s="617"/>
      <c r="W178" s="617" t="s">
        <v>121</v>
      </c>
      <c r="X178" s="617"/>
      <c r="Y178" s="617"/>
      <c r="Z178" s="617"/>
      <c r="AA178" s="617" t="s">
        <v>122</v>
      </c>
      <c r="AB178" s="617"/>
      <c r="AC178" s="617"/>
      <c r="AD178" s="617"/>
      <c r="AE178" s="617"/>
      <c r="AF178" s="617"/>
      <c r="AG178" s="121"/>
      <c r="AH178" s="61"/>
      <c r="AI178" s="61"/>
    </row>
    <row r="179" spans="1:37" s="125" customFormat="1" ht="38.25" customHeight="1">
      <c r="A179" s="617"/>
      <c r="B179" s="617"/>
      <c r="C179" s="617" t="s">
        <v>60</v>
      </c>
      <c r="D179" s="617"/>
      <c r="E179" s="617" t="s">
        <v>57</v>
      </c>
      <c r="F179" s="617"/>
      <c r="G179" s="617" t="s">
        <v>60</v>
      </c>
      <c r="H179" s="617"/>
      <c r="I179" s="617" t="s">
        <v>57</v>
      </c>
      <c r="J179" s="617"/>
      <c r="K179" s="617" t="s">
        <v>60</v>
      </c>
      <c r="L179" s="617"/>
      <c r="M179" s="617" t="s">
        <v>57</v>
      </c>
      <c r="N179" s="617"/>
      <c r="O179" s="617" t="s">
        <v>60</v>
      </c>
      <c r="P179" s="617"/>
      <c r="Q179" s="617" t="s">
        <v>57</v>
      </c>
      <c r="R179" s="617"/>
      <c r="S179" s="617" t="s">
        <v>60</v>
      </c>
      <c r="T179" s="617"/>
      <c r="U179" s="617" t="s">
        <v>57</v>
      </c>
      <c r="V179" s="617"/>
      <c r="W179" s="617" t="s">
        <v>60</v>
      </c>
      <c r="X179" s="617"/>
      <c r="Y179" s="617" t="s">
        <v>57</v>
      </c>
      <c r="Z179" s="617"/>
      <c r="AA179" s="617" t="s">
        <v>60</v>
      </c>
      <c r="AB179" s="617"/>
      <c r="AC179" s="617"/>
      <c r="AD179" s="617" t="s">
        <v>57</v>
      </c>
      <c r="AE179" s="617"/>
      <c r="AF179" s="617"/>
      <c r="AG179" s="121"/>
      <c r="AH179" s="61"/>
      <c r="AI179" s="61"/>
      <c r="AJ179" s="61"/>
      <c r="AK179" s="61"/>
    </row>
    <row r="180" spans="1:37" s="125" customFormat="1" ht="38.25" customHeight="1">
      <c r="A180" s="617"/>
      <c r="B180" s="617"/>
      <c r="C180" s="123" t="s">
        <v>18</v>
      </c>
      <c r="D180" s="123" t="s">
        <v>19</v>
      </c>
      <c r="E180" s="123" t="s">
        <v>18</v>
      </c>
      <c r="F180" s="123" t="s">
        <v>19</v>
      </c>
      <c r="G180" s="123" t="s">
        <v>18</v>
      </c>
      <c r="H180" s="123" t="s">
        <v>19</v>
      </c>
      <c r="I180" s="123" t="s">
        <v>18</v>
      </c>
      <c r="J180" s="123" t="s">
        <v>19</v>
      </c>
      <c r="K180" s="123" t="s">
        <v>18</v>
      </c>
      <c r="L180" s="123" t="s">
        <v>19</v>
      </c>
      <c r="M180" s="123" t="s">
        <v>18</v>
      </c>
      <c r="N180" s="123" t="s">
        <v>19</v>
      </c>
      <c r="O180" s="123" t="s">
        <v>18</v>
      </c>
      <c r="P180" s="123" t="s">
        <v>19</v>
      </c>
      <c r="Q180" s="123" t="s">
        <v>18</v>
      </c>
      <c r="R180" s="123" t="s">
        <v>19</v>
      </c>
      <c r="S180" s="123" t="s">
        <v>18</v>
      </c>
      <c r="T180" s="123" t="s">
        <v>19</v>
      </c>
      <c r="U180" s="123" t="s">
        <v>18</v>
      </c>
      <c r="V180" s="123" t="s">
        <v>19</v>
      </c>
      <c r="W180" s="123" t="s">
        <v>18</v>
      </c>
      <c r="X180" s="123" t="s">
        <v>19</v>
      </c>
      <c r="Y180" s="123" t="s">
        <v>18</v>
      </c>
      <c r="Z180" s="123" t="s">
        <v>19</v>
      </c>
      <c r="AA180" s="123" t="s">
        <v>18</v>
      </c>
      <c r="AB180" s="123" t="s">
        <v>19</v>
      </c>
      <c r="AC180" s="123" t="s">
        <v>16</v>
      </c>
      <c r="AD180" s="123" t="s">
        <v>18</v>
      </c>
      <c r="AE180" s="123" t="s">
        <v>19</v>
      </c>
      <c r="AF180" s="123" t="s">
        <v>16</v>
      </c>
      <c r="AG180" s="121"/>
      <c r="AH180" s="61"/>
      <c r="AI180" s="61"/>
      <c r="AJ180" s="61"/>
      <c r="AK180" s="61"/>
    </row>
    <row r="181" spans="1:42" s="55" customFormat="1" ht="42.75" customHeight="1">
      <c r="A181" s="63">
        <v>1</v>
      </c>
      <c r="B181" s="63" t="s">
        <v>101</v>
      </c>
      <c r="C181" s="65">
        <v>0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5">
        <v>0</v>
      </c>
      <c r="Q181" s="65">
        <v>0</v>
      </c>
      <c r="R181" s="65">
        <v>0</v>
      </c>
      <c r="S181" s="65">
        <v>0</v>
      </c>
      <c r="T181" s="65">
        <v>0</v>
      </c>
      <c r="U181" s="65">
        <v>3</v>
      </c>
      <c r="V181" s="65">
        <v>0</v>
      </c>
      <c r="W181" s="65">
        <v>0</v>
      </c>
      <c r="X181" s="65">
        <v>0</v>
      </c>
      <c r="Y181" s="65">
        <v>0</v>
      </c>
      <c r="Z181" s="65">
        <v>0</v>
      </c>
      <c r="AA181" s="65">
        <f aca="true" t="shared" si="60" ref="AA181:AB211">C181+G181+K181+O181+S181+W181</f>
        <v>0</v>
      </c>
      <c r="AB181" s="65">
        <f t="shared" si="60"/>
        <v>0</v>
      </c>
      <c r="AC181" s="65">
        <f>AA181+AB181</f>
        <v>0</v>
      </c>
      <c r="AD181" s="65">
        <f aca="true" t="shared" si="61" ref="AD181:AE225">E181+I181+M181+Q181+U181+Y181</f>
        <v>3</v>
      </c>
      <c r="AE181" s="65">
        <f t="shared" si="61"/>
        <v>0</v>
      </c>
      <c r="AF181" s="65">
        <f>AD181+AE181</f>
        <v>3</v>
      </c>
      <c r="AG181" s="47"/>
      <c r="AH181" s="62"/>
      <c r="AI181" s="62"/>
      <c r="AJ181" s="62"/>
      <c r="AK181" s="62"/>
      <c r="AM181" s="56"/>
      <c r="AN181" s="56"/>
      <c r="AO181" s="56"/>
      <c r="AP181" s="56"/>
    </row>
    <row r="182" spans="1:42" s="55" customFormat="1" ht="42.75" customHeight="1">
      <c r="A182" s="63">
        <v>2</v>
      </c>
      <c r="B182" s="63" t="s">
        <v>51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65">
        <v>0</v>
      </c>
      <c r="Q182" s="65">
        <v>0</v>
      </c>
      <c r="R182" s="65">
        <v>0</v>
      </c>
      <c r="S182" s="65">
        <v>0</v>
      </c>
      <c r="T182" s="65">
        <v>0</v>
      </c>
      <c r="U182" s="65">
        <v>0</v>
      </c>
      <c r="V182" s="65">
        <v>0</v>
      </c>
      <c r="W182" s="65">
        <v>0</v>
      </c>
      <c r="X182" s="65">
        <v>0</v>
      </c>
      <c r="Y182" s="65">
        <v>0</v>
      </c>
      <c r="Z182" s="65">
        <v>0</v>
      </c>
      <c r="AA182" s="65">
        <f t="shared" si="60"/>
        <v>0</v>
      </c>
      <c r="AB182" s="65">
        <f t="shared" si="60"/>
        <v>0</v>
      </c>
      <c r="AC182" s="65">
        <f aca="true" t="shared" si="62" ref="AC182:AC225">AA182+AB182</f>
        <v>0</v>
      </c>
      <c r="AD182" s="65">
        <f t="shared" si="61"/>
        <v>0</v>
      </c>
      <c r="AE182" s="65">
        <f t="shared" si="61"/>
        <v>0</v>
      </c>
      <c r="AF182" s="65">
        <f aca="true" t="shared" si="63" ref="AF182:AF225">AD182+AE182</f>
        <v>0</v>
      </c>
      <c r="AG182" s="47"/>
      <c r="AH182" s="62"/>
      <c r="AI182" s="62"/>
      <c r="AJ182" s="62"/>
      <c r="AK182" s="62"/>
      <c r="AM182" s="56"/>
      <c r="AN182" s="56"/>
      <c r="AO182" s="56"/>
      <c r="AP182" s="56"/>
    </row>
    <row r="183" spans="1:42" s="55" customFormat="1" ht="42.75" customHeight="1">
      <c r="A183" s="63">
        <v>3</v>
      </c>
      <c r="B183" s="63" t="s">
        <v>91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0</v>
      </c>
      <c r="Y183" s="65">
        <v>0</v>
      </c>
      <c r="Z183" s="65">
        <v>0</v>
      </c>
      <c r="AA183" s="65">
        <f t="shared" si="60"/>
        <v>0</v>
      </c>
      <c r="AB183" s="65">
        <f t="shared" si="60"/>
        <v>0</v>
      </c>
      <c r="AC183" s="65">
        <f t="shared" si="62"/>
        <v>0</v>
      </c>
      <c r="AD183" s="65">
        <f t="shared" si="61"/>
        <v>0</v>
      </c>
      <c r="AE183" s="65">
        <f t="shared" si="61"/>
        <v>0</v>
      </c>
      <c r="AF183" s="65">
        <f t="shared" si="63"/>
        <v>0</v>
      </c>
      <c r="AG183" s="47"/>
      <c r="AH183" s="62"/>
      <c r="AI183" s="62"/>
      <c r="AJ183" s="62"/>
      <c r="AK183" s="62"/>
      <c r="AM183" s="56"/>
      <c r="AN183" s="56"/>
      <c r="AO183" s="56"/>
      <c r="AP183" s="56"/>
    </row>
    <row r="184" spans="1:42" s="125" customFormat="1" ht="42.75" customHeight="1">
      <c r="A184" s="613" t="s">
        <v>56</v>
      </c>
      <c r="B184" s="614"/>
      <c r="C184" s="66">
        <f>C181+C182+C183</f>
        <v>0</v>
      </c>
      <c r="D184" s="66">
        <f aca="true" t="shared" si="64" ref="D184:Z184">D181+D182+D183</f>
        <v>0</v>
      </c>
      <c r="E184" s="66">
        <f t="shared" si="64"/>
        <v>0</v>
      </c>
      <c r="F184" s="66">
        <f t="shared" si="64"/>
        <v>0</v>
      </c>
      <c r="G184" s="66">
        <f t="shared" si="64"/>
        <v>0</v>
      </c>
      <c r="H184" s="66">
        <f t="shared" si="64"/>
        <v>0</v>
      </c>
      <c r="I184" s="66">
        <f t="shared" si="64"/>
        <v>0</v>
      </c>
      <c r="J184" s="66">
        <f t="shared" si="64"/>
        <v>0</v>
      </c>
      <c r="K184" s="66">
        <f t="shared" si="64"/>
        <v>0</v>
      </c>
      <c r="L184" s="66">
        <f t="shared" si="64"/>
        <v>0</v>
      </c>
      <c r="M184" s="66">
        <f t="shared" si="64"/>
        <v>0</v>
      </c>
      <c r="N184" s="66">
        <f t="shared" si="64"/>
        <v>0</v>
      </c>
      <c r="O184" s="66">
        <f t="shared" si="64"/>
        <v>0</v>
      </c>
      <c r="P184" s="66">
        <f t="shared" si="64"/>
        <v>0</v>
      </c>
      <c r="Q184" s="66">
        <f t="shared" si="64"/>
        <v>0</v>
      </c>
      <c r="R184" s="66">
        <f t="shared" si="64"/>
        <v>0</v>
      </c>
      <c r="S184" s="66">
        <f t="shared" si="64"/>
        <v>0</v>
      </c>
      <c r="T184" s="66">
        <f t="shared" si="64"/>
        <v>0</v>
      </c>
      <c r="U184" s="66">
        <f t="shared" si="64"/>
        <v>3</v>
      </c>
      <c r="V184" s="66">
        <f t="shared" si="64"/>
        <v>0</v>
      </c>
      <c r="W184" s="66">
        <f t="shared" si="64"/>
        <v>0</v>
      </c>
      <c r="X184" s="66">
        <f t="shared" si="64"/>
        <v>0</v>
      </c>
      <c r="Y184" s="66">
        <f t="shared" si="64"/>
        <v>0</v>
      </c>
      <c r="Z184" s="66">
        <f t="shared" si="64"/>
        <v>0</v>
      </c>
      <c r="AA184" s="66">
        <f t="shared" si="60"/>
        <v>0</v>
      </c>
      <c r="AB184" s="66">
        <f t="shared" si="60"/>
        <v>0</v>
      </c>
      <c r="AC184" s="66">
        <f t="shared" si="62"/>
        <v>0</v>
      </c>
      <c r="AD184" s="66">
        <f t="shared" si="61"/>
        <v>3</v>
      </c>
      <c r="AE184" s="66">
        <f t="shared" si="61"/>
        <v>0</v>
      </c>
      <c r="AF184" s="66">
        <f t="shared" si="63"/>
        <v>3</v>
      </c>
      <c r="AG184" s="48"/>
      <c r="AH184" s="61"/>
      <c r="AI184" s="61"/>
      <c r="AJ184" s="61"/>
      <c r="AK184" s="61"/>
      <c r="AM184" s="44"/>
      <c r="AN184" s="44"/>
      <c r="AO184" s="44"/>
      <c r="AP184" s="44"/>
    </row>
    <row r="185" spans="1:42" s="55" customFormat="1" ht="42.75" customHeight="1">
      <c r="A185" s="63">
        <v>4</v>
      </c>
      <c r="B185" s="63" t="s">
        <v>48</v>
      </c>
      <c r="C185" s="65">
        <f>'[4]failure'!C115</f>
        <v>0</v>
      </c>
      <c r="D185" s="65">
        <f>'[4]failure'!D115</f>
        <v>0</v>
      </c>
      <c r="E185" s="65">
        <f>'[4]failure'!E115</f>
        <v>0</v>
      </c>
      <c r="F185" s="65">
        <f>'[4]failure'!F115</f>
        <v>0</v>
      </c>
      <c r="G185" s="65">
        <f>'[4]failure'!G115</f>
        <v>0</v>
      </c>
      <c r="H185" s="65">
        <f>'[4]failure'!H115</f>
        <v>0</v>
      </c>
      <c r="I185" s="65">
        <f>'[4]failure'!I115</f>
        <v>0</v>
      </c>
      <c r="J185" s="65">
        <f>'[4]failure'!J115</f>
        <v>0</v>
      </c>
      <c r="K185" s="65">
        <f>'[4]failure'!K115</f>
        <v>0</v>
      </c>
      <c r="L185" s="65">
        <f>'[4]failure'!L115</f>
        <v>0</v>
      </c>
      <c r="M185" s="65">
        <f>'[4]failure'!M115</f>
        <v>0</v>
      </c>
      <c r="N185" s="65">
        <f>'[4]failure'!N115</f>
        <v>0</v>
      </c>
      <c r="O185" s="65">
        <f>'[4]failure'!O115</f>
        <v>0</v>
      </c>
      <c r="P185" s="65">
        <f>'[4]failure'!P115</f>
        <v>0</v>
      </c>
      <c r="Q185" s="65">
        <f>'[4]failure'!Q115</f>
        <v>0</v>
      </c>
      <c r="R185" s="65">
        <f>'[4]failure'!R115</f>
        <v>0</v>
      </c>
      <c r="S185" s="65">
        <f>'[4]failure'!S115</f>
        <v>0</v>
      </c>
      <c r="T185" s="65">
        <f>'[4]failure'!T115</f>
        <v>0</v>
      </c>
      <c r="U185" s="65">
        <f>'[4]failure'!U115</f>
        <v>0</v>
      </c>
      <c r="V185" s="65">
        <f>'[4]failure'!V115</f>
        <v>0</v>
      </c>
      <c r="W185" s="65">
        <f>'[4]failure'!W115</f>
        <v>0</v>
      </c>
      <c r="X185" s="65">
        <f>'[4]failure'!X115</f>
        <v>0</v>
      </c>
      <c r="Y185" s="65">
        <f>'[4]failure'!Y115</f>
        <v>0</v>
      </c>
      <c r="Z185" s="65">
        <f>'[4]failure'!Z115</f>
        <v>0</v>
      </c>
      <c r="AA185" s="65">
        <f t="shared" si="60"/>
        <v>0</v>
      </c>
      <c r="AB185" s="65">
        <f t="shared" si="60"/>
        <v>0</v>
      </c>
      <c r="AC185" s="65">
        <f t="shared" si="62"/>
        <v>0</v>
      </c>
      <c r="AD185" s="65">
        <f t="shared" si="61"/>
        <v>0</v>
      </c>
      <c r="AE185" s="65">
        <f t="shared" si="61"/>
        <v>0</v>
      </c>
      <c r="AF185" s="65">
        <f t="shared" si="63"/>
        <v>0</v>
      </c>
      <c r="AG185" s="47"/>
      <c r="AH185" s="62"/>
      <c r="AI185" s="62"/>
      <c r="AJ185" s="62"/>
      <c r="AK185" s="62"/>
      <c r="AM185" s="56"/>
      <c r="AN185" s="56"/>
      <c r="AO185" s="56"/>
      <c r="AP185" s="56"/>
    </row>
    <row r="186" spans="1:42" s="55" customFormat="1" ht="42.75" customHeight="1">
      <c r="A186" s="63">
        <v>5</v>
      </c>
      <c r="B186" s="63" t="s">
        <v>49</v>
      </c>
      <c r="C186" s="65">
        <f>'[4]failure'!C116</f>
        <v>0</v>
      </c>
      <c r="D186" s="65">
        <f>'[4]failure'!D116</f>
        <v>0</v>
      </c>
      <c r="E186" s="65">
        <f>'[4]failure'!E116</f>
        <v>0</v>
      </c>
      <c r="F186" s="65">
        <f>'[4]failure'!F116</f>
        <v>0</v>
      </c>
      <c r="G186" s="65">
        <f>'[4]failure'!G116</f>
        <v>0</v>
      </c>
      <c r="H186" s="65">
        <f>'[4]failure'!H116</f>
        <v>0</v>
      </c>
      <c r="I186" s="65">
        <f>'[4]failure'!I116</f>
        <v>0</v>
      </c>
      <c r="J186" s="65">
        <f>'[4]failure'!J116</f>
        <v>0</v>
      </c>
      <c r="K186" s="65">
        <f>'[4]failure'!K116</f>
        <v>0</v>
      </c>
      <c r="L186" s="65">
        <f>'[4]failure'!L116</f>
        <v>0</v>
      </c>
      <c r="M186" s="65">
        <f>'[4]failure'!M116</f>
        <v>0</v>
      </c>
      <c r="N186" s="65">
        <f>'[4]failure'!N116</f>
        <v>0</v>
      </c>
      <c r="O186" s="65">
        <f>'[4]failure'!O116</f>
        <v>0</v>
      </c>
      <c r="P186" s="65">
        <f>'[4]failure'!P116</f>
        <v>0</v>
      </c>
      <c r="Q186" s="65">
        <f>'[4]failure'!Q116</f>
        <v>0</v>
      </c>
      <c r="R186" s="65">
        <f>'[4]failure'!R116</f>
        <v>0</v>
      </c>
      <c r="S186" s="65">
        <f>'[4]failure'!S116</f>
        <v>0</v>
      </c>
      <c r="T186" s="65">
        <f>'[4]failure'!T116</f>
        <v>0</v>
      </c>
      <c r="U186" s="65">
        <f>'[4]failure'!U116</f>
        <v>0</v>
      </c>
      <c r="V186" s="65">
        <f>'[4]failure'!V116</f>
        <v>0</v>
      </c>
      <c r="W186" s="65">
        <f>'[4]failure'!W116</f>
        <v>0</v>
      </c>
      <c r="X186" s="65">
        <f>'[4]failure'!X116</f>
        <v>0</v>
      </c>
      <c r="Y186" s="65">
        <f>'[4]failure'!Y116</f>
        <v>0</v>
      </c>
      <c r="Z186" s="65">
        <f>'[4]failure'!Z116</f>
        <v>0</v>
      </c>
      <c r="AA186" s="65">
        <f t="shared" si="60"/>
        <v>0</v>
      </c>
      <c r="AB186" s="65">
        <f t="shared" si="60"/>
        <v>0</v>
      </c>
      <c r="AC186" s="65">
        <f t="shared" si="62"/>
        <v>0</v>
      </c>
      <c r="AD186" s="65">
        <f t="shared" si="61"/>
        <v>0</v>
      </c>
      <c r="AE186" s="65">
        <f t="shared" si="61"/>
        <v>0</v>
      </c>
      <c r="AF186" s="65">
        <f t="shared" si="63"/>
        <v>0</v>
      </c>
      <c r="AG186" s="47"/>
      <c r="AH186" s="62"/>
      <c r="AI186" s="62"/>
      <c r="AJ186" s="62"/>
      <c r="AK186" s="62"/>
      <c r="AM186" s="56"/>
      <c r="AN186" s="56"/>
      <c r="AO186" s="56"/>
      <c r="AP186" s="56"/>
    </row>
    <row r="187" spans="1:42" s="55" customFormat="1" ht="42.75" customHeight="1">
      <c r="A187" s="63">
        <v>6</v>
      </c>
      <c r="B187" s="63" t="s">
        <v>20</v>
      </c>
      <c r="C187" s="65">
        <f>'[4]failure'!C117</f>
        <v>0</v>
      </c>
      <c r="D187" s="65">
        <f>'[4]failure'!D117</f>
        <v>0</v>
      </c>
      <c r="E187" s="65">
        <f>'[4]failure'!E117</f>
        <v>0</v>
      </c>
      <c r="F187" s="65">
        <f>'[4]failure'!F117</f>
        <v>0</v>
      </c>
      <c r="G187" s="65">
        <f>'[4]failure'!G117</f>
        <v>0</v>
      </c>
      <c r="H187" s="65">
        <f>'[4]failure'!H117</f>
        <v>0</v>
      </c>
      <c r="I187" s="65">
        <f>'[4]failure'!I117</f>
        <v>0</v>
      </c>
      <c r="J187" s="65">
        <f>'[4]failure'!J117</f>
        <v>0</v>
      </c>
      <c r="K187" s="65">
        <f>'[4]failure'!K117</f>
        <v>0</v>
      </c>
      <c r="L187" s="65">
        <f>'[4]failure'!L117</f>
        <v>0</v>
      </c>
      <c r="M187" s="65">
        <f>'[4]failure'!M117</f>
        <v>0</v>
      </c>
      <c r="N187" s="65">
        <f>'[4]failure'!N117</f>
        <v>0</v>
      </c>
      <c r="O187" s="65">
        <f>'[4]failure'!O117</f>
        <v>0</v>
      </c>
      <c r="P187" s="65">
        <f>'[4]failure'!P117</f>
        <v>0</v>
      </c>
      <c r="Q187" s="65">
        <f>'[4]failure'!Q117</f>
        <v>0</v>
      </c>
      <c r="R187" s="65">
        <f>'[4]failure'!R117</f>
        <v>0</v>
      </c>
      <c r="S187" s="65">
        <f>'[4]failure'!S117</f>
        <v>0</v>
      </c>
      <c r="T187" s="65">
        <f>'[4]failure'!T117</f>
        <v>0</v>
      </c>
      <c r="U187" s="65">
        <f>'[4]failure'!U117</f>
        <v>0</v>
      </c>
      <c r="V187" s="65">
        <f>'[4]failure'!V117</f>
        <v>0</v>
      </c>
      <c r="W187" s="65">
        <f>'[4]failure'!W117</f>
        <v>0</v>
      </c>
      <c r="X187" s="65">
        <f>'[4]failure'!X117</f>
        <v>0</v>
      </c>
      <c r="Y187" s="65">
        <f>'[4]failure'!Y117</f>
        <v>0</v>
      </c>
      <c r="Z187" s="65">
        <f>'[4]failure'!Z117</f>
        <v>0</v>
      </c>
      <c r="AA187" s="65">
        <f t="shared" si="60"/>
        <v>0</v>
      </c>
      <c r="AB187" s="65">
        <f t="shared" si="60"/>
        <v>0</v>
      </c>
      <c r="AC187" s="65">
        <f t="shared" si="62"/>
        <v>0</v>
      </c>
      <c r="AD187" s="65">
        <f t="shared" si="61"/>
        <v>0</v>
      </c>
      <c r="AE187" s="65">
        <f t="shared" si="61"/>
        <v>0</v>
      </c>
      <c r="AF187" s="65">
        <f t="shared" si="63"/>
        <v>0</v>
      </c>
      <c r="AG187" s="47"/>
      <c r="AH187" s="62"/>
      <c r="AI187" s="62"/>
      <c r="AJ187" s="62"/>
      <c r="AK187" s="62"/>
      <c r="AM187" s="56"/>
      <c r="AN187" s="56"/>
      <c r="AO187" s="56"/>
      <c r="AP187" s="56"/>
    </row>
    <row r="188" spans="1:42" s="125" customFormat="1" ht="42.75" customHeight="1">
      <c r="A188" s="613" t="s">
        <v>21</v>
      </c>
      <c r="B188" s="614"/>
      <c r="C188" s="66">
        <f>C185+C186+C187</f>
        <v>0</v>
      </c>
      <c r="D188" s="66">
        <f aca="true" t="shared" si="65" ref="D188:Z188">D185+D186+D187</f>
        <v>0</v>
      </c>
      <c r="E188" s="66">
        <f t="shared" si="65"/>
        <v>0</v>
      </c>
      <c r="F188" s="66">
        <f t="shared" si="65"/>
        <v>0</v>
      </c>
      <c r="G188" s="66">
        <f t="shared" si="65"/>
        <v>0</v>
      </c>
      <c r="H188" s="66">
        <f t="shared" si="65"/>
        <v>0</v>
      </c>
      <c r="I188" s="66">
        <f t="shared" si="65"/>
        <v>0</v>
      </c>
      <c r="J188" s="66">
        <f t="shared" si="65"/>
        <v>0</v>
      </c>
      <c r="K188" s="66">
        <f t="shared" si="65"/>
        <v>0</v>
      </c>
      <c r="L188" s="66">
        <f t="shared" si="65"/>
        <v>0</v>
      </c>
      <c r="M188" s="66">
        <f t="shared" si="65"/>
        <v>0</v>
      </c>
      <c r="N188" s="66">
        <f t="shared" si="65"/>
        <v>0</v>
      </c>
      <c r="O188" s="66">
        <f t="shared" si="65"/>
        <v>0</v>
      </c>
      <c r="P188" s="66">
        <f t="shared" si="65"/>
        <v>0</v>
      </c>
      <c r="Q188" s="66">
        <f t="shared" si="65"/>
        <v>0</v>
      </c>
      <c r="R188" s="66">
        <f t="shared" si="65"/>
        <v>0</v>
      </c>
      <c r="S188" s="66">
        <f t="shared" si="65"/>
        <v>0</v>
      </c>
      <c r="T188" s="66">
        <f t="shared" si="65"/>
        <v>0</v>
      </c>
      <c r="U188" s="66">
        <f t="shared" si="65"/>
        <v>0</v>
      </c>
      <c r="V188" s="66">
        <f t="shared" si="65"/>
        <v>0</v>
      </c>
      <c r="W188" s="66">
        <f t="shared" si="65"/>
        <v>0</v>
      </c>
      <c r="X188" s="66">
        <f t="shared" si="65"/>
        <v>0</v>
      </c>
      <c r="Y188" s="66">
        <f t="shared" si="65"/>
        <v>0</v>
      </c>
      <c r="Z188" s="66">
        <f t="shared" si="65"/>
        <v>0</v>
      </c>
      <c r="AA188" s="66">
        <f t="shared" si="60"/>
        <v>0</v>
      </c>
      <c r="AB188" s="66">
        <f t="shared" si="60"/>
        <v>0</v>
      </c>
      <c r="AC188" s="66">
        <f t="shared" si="62"/>
        <v>0</v>
      </c>
      <c r="AD188" s="66">
        <f t="shared" si="61"/>
        <v>0</v>
      </c>
      <c r="AE188" s="66">
        <f t="shared" si="61"/>
        <v>0</v>
      </c>
      <c r="AF188" s="66">
        <f t="shared" si="63"/>
        <v>0</v>
      </c>
      <c r="AG188" s="48"/>
      <c r="AH188" s="61"/>
      <c r="AI188" s="61"/>
      <c r="AJ188" s="61"/>
      <c r="AK188" s="61"/>
      <c r="AM188" s="44"/>
      <c r="AN188" s="44"/>
      <c r="AO188" s="44"/>
      <c r="AP188" s="44"/>
    </row>
    <row r="189" spans="1:42" s="125" customFormat="1" ht="42.75" customHeight="1">
      <c r="A189" s="613" t="s">
        <v>175</v>
      </c>
      <c r="B189" s="614"/>
      <c r="C189" s="66">
        <f>C184+C188</f>
        <v>0</v>
      </c>
      <c r="D189" s="66">
        <f aca="true" t="shared" si="66" ref="D189:Z189">D184+D188</f>
        <v>0</v>
      </c>
      <c r="E189" s="66">
        <f t="shared" si="66"/>
        <v>0</v>
      </c>
      <c r="F189" s="66">
        <f t="shared" si="66"/>
        <v>0</v>
      </c>
      <c r="G189" s="66">
        <f t="shared" si="66"/>
        <v>0</v>
      </c>
      <c r="H189" s="66">
        <f t="shared" si="66"/>
        <v>0</v>
      </c>
      <c r="I189" s="66">
        <f t="shared" si="66"/>
        <v>0</v>
      </c>
      <c r="J189" s="66">
        <f t="shared" si="66"/>
        <v>0</v>
      </c>
      <c r="K189" s="66">
        <f t="shared" si="66"/>
        <v>0</v>
      </c>
      <c r="L189" s="66">
        <f t="shared" si="66"/>
        <v>0</v>
      </c>
      <c r="M189" s="66">
        <f t="shared" si="66"/>
        <v>0</v>
      </c>
      <c r="N189" s="66">
        <f t="shared" si="66"/>
        <v>0</v>
      </c>
      <c r="O189" s="66">
        <f t="shared" si="66"/>
        <v>0</v>
      </c>
      <c r="P189" s="66">
        <f t="shared" si="66"/>
        <v>0</v>
      </c>
      <c r="Q189" s="66">
        <f t="shared" si="66"/>
        <v>0</v>
      </c>
      <c r="R189" s="66">
        <f t="shared" si="66"/>
        <v>0</v>
      </c>
      <c r="S189" s="66">
        <f t="shared" si="66"/>
        <v>0</v>
      </c>
      <c r="T189" s="66">
        <f t="shared" si="66"/>
        <v>0</v>
      </c>
      <c r="U189" s="66">
        <f t="shared" si="66"/>
        <v>3</v>
      </c>
      <c r="V189" s="66">
        <f t="shared" si="66"/>
        <v>0</v>
      </c>
      <c r="W189" s="66">
        <f t="shared" si="66"/>
        <v>0</v>
      </c>
      <c r="X189" s="66">
        <f t="shared" si="66"/>
        <v>0</v>
      </c>
      <c r="Y189" s="66">
        <f t="shared" si="66"/>
        <v>0</v>
      </c>
      <c r="Z189" s="66">
        <f t="shared" si="66"/>
        <v>0</v>
      </c>
      <c r="AA189" s="66">
        <f t="shared" si="60"/>
        <v>0</v>
      </c>
      <c r="AB189" s="66">
        <f t="shared" si="60"/>
        <v>0</v>
      </c>
      <c r="AC189" s="66">
        <f t="shared" si="62"/>
        <v>0</v>
      </c>
      <c r="AD189" s="66">
        <f t="shared" si="61"/>
        <v>3</v>
      </c>
      <c r="AE189" s="66">
        <f t="shared" si="61"/>
        <v>0</v>
      </c>
      <c r="AF189" s="66">
        <f t="shared" si="63"/>
        <v>3</v>
      </c>
      <c r="AG189" s="48"/>
      <c r="AH189" s="61"/>
      <c r="AI189" s="61"/>
      <c r="AJ189" s="61"/>
      <c r="AK189" s="61"/>
      <c r="AM189" s="44"/>
      <c r="AN189" s="44"/>
      <c r="AO189" s="44"/>
      <c r="AP189" s="44"/>
    </row>
    <row r="190" spans="1:42" s="55" customFormat="1" ht="42.75" customHeight="1">
      <c r="A190" s="63">
        <v>7</v>
      </c>
      <c r="B190" s="63" t="s">
        <v>46</v>
      </c>
      <c r="C190" s="65">
        <v>0</v>
      </c>
      <c r="D190" s="65">
        <v>0</v>
      </c>
      <c r="E190" s="65">
        <v>0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5">
        <v>0</v>
      </c>
      <c r="P190" s="65">
        <v>0</v>
      </c>
      <c r="Q190" s="65">
        <v>0</v>
      </c>
      <c r="R190" s="65">
        <v>0</v>
      </c>
      <c r="S190" s="65">
        <v>0</v>
      </c>
      <c r="T190" s="65">
        <v>0</v>
      </c>
      <c r="U190" s="65">
        <v>0</v>
      </c>
      <c r="V190" s="65">
        <v>0</v>
      </c>
      <c r="W190" s="65">
        <v>0</v>
      </c>
      <c r="X190" s="65">
        <v>0</v>
      </c>
      <c r="Y190" s="65">
        <v>0</v>
      </c>
      <c r="Z190" s="65">
        <v>0</v>
      </c>
      <c r="AA190" s="65">
        <f t="shared" si="60"/>
        <v>0</v>
      </c>
      <c r="AB190" s="65">
        <f t="shared" si="60"/>
        <v>0</v>
      </c>
      <c r="AC190" s="65">
        <f t="shared" si="62"/>
        <v>0</v>
      </c>
      <c r="AD190" s="65">
        <f t="shared" si="61"/>
        <v>0</v>
      </c>
      <c r="AE190" s="65">
        <f t="shared" si="61"/>
        <v>0</v>
      </c>
      <c r="AF190" s="65">
        <f t="shared" si="63"/>
        <v>0</v>
      </c>
      <c r="AG190" s="47"/>
      <c r="AH190" s="62"/>
      <c r="AI190" s="62"/>
      <c r="AJ190" s="62"/>
      <c r="AK190" s="62"/>
      <c r="AM190" s="56"/>
      <c r="AN190" s="56"/>
      <c r="AO190" s="56"/>
      <c r="AP190" s="56"/>
    </row>
    <row r="191" spans="1:42" s="55" customFormat="1" ht="42.75" customHeight="1">
      <c r="A191" s="63">
        <v>8</v>
      </c>
      <c r="B191" s="63" t="s">
        <v>185</v>
      </c>
      <c r="C191" s="65">
        <v>0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f t="shared" si="60"/>
        <v>0</v>
      </c>
      <c r="AB191" s="65">
        <f t="shared" si="60"/>
        <v>0</v>
      </c>
      <c r="AC191" s="65">
        <f>AA191+AB191</f>
        <v>0</v>
      </c>
      <c r="AD191" s="65">
        <f>E191+I191+M191+Q191+U191+Y191</f>
        <v>0</v>
      </c>
      <c r="AE191" s="65">
        <f>F191+J191+N191+R191+V191+Z191</f>
        <v>0</v>
      </c>
      <c r="AF191" s="65">
        <f>AD191+AE191</f>
        <v>0</v>
      </c>
      <c r="AG191" s="47"/>
      <c r="AH191" s="62"/>
      <c r="AI191" s="62"/>
      <c r="AJ191" s="62"/>
      <c r="AK191" s="62"/>
      <c r="AM191" s="56"/>
      <c r="AN191" s="56"/>
      <c r="AO191" s="56"/>
      <c r="AP191" s="56"/>
    </row>
    <row r="192" spans="1:42" s="55" customFormat="1" ht="42.75" customHeight="1">
      <c r="A192" s="63">
        <v>9</v>
      </c>
      <c r="B192" s="63" t="s">
        <v>47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1</v>
      </c>
      <c r="J192" s="65">
        <v>0</v>
      </c>
      <c r="K192" s="65">
        <v>5</v>
      </c>
      <c r="L192" s="65">
        <v>0</v>
      </c>
      <c r="M192" s="65">
        <v>11</v>
      </c>
      <c r="N192" s="65">
        <v>0</v>
      </c>
      <c r="O192" s="65">
        <v>4</v>
      </c>
      <c r="P192" s="65">
        <v>0</v>
      </c>
      <c r="Q192" s="65">
        <v>6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f t="shared" si="60"/>
        <v>9</v>
      </c>
      <c r="AB192" s="65">
        <f t="shared" si="60"/>
        <v>0</v>
      </c>
      <c r="AC192" s="65">
        <f>AA192+AB192</f>
        <v>9</v>
      </c>
      <c r="AD192" s="65">
        <f t="shared" si="61"/>
        <v>18</v>
      </c>
      <c r="AE192" s="65">
        <f t="shared" si="61"/>
        <v>0</v>
      </c>
      <c r="AF192" s="65">
        <f t="shared" si="63"/>
        <v>18</v>
      </c>
      <c r="AG192" s="47"/>
      <c r="AH192" s="62"/>
      <c r="AI192" s="62"/>
      <c r="AJ192" s="62"/>
      <c r="AK192" s="62"/>
      <c r="AM192" s="56"/>
      <c r="AN192" s="56"/>
      <c r="AO192" s="56"/>
      <c r="AP192" s="56"/>
    </row>
    <row r="193" spans="1:42" s="55" customFormat="1" ht="42.75" customHeight="1">
      <c r="A193" s="63">
        <v>10</v>
      </c>
      <c r="B193" s="63" t="s">
        <v>50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f t="shared" si="60"/>
        <v>0</v>
      </c>
      <c r="AB193" s="65">
        <f t="shared" si="60"/>
        <v>0</v>
      </c>
      <c r="AC193" s="65">
        <f>AA193+AB193</f>
        <v>0</v>
      </c>
      <c r="AD193" s="65">
        <f t="shared" si="61"/>
        <v>0</v>
      </c>
      <c r="AE193" s="65">
        <f t="shared" si="61"/>
        <v>0</v>
      </c>
      <c r="AF193" s="65">
        <f t="shared" si="63"/>
        <v>0</v>
      </c>
      <c r="AG193" s="47"/>
      <c r="AH193" s="62"/>
      <c r="AI193" s="62"/>
      <c r="AJ193" s="62"/>
      <c r="AK193" s="62"/>
      <c r="AM193" s="56"/>
      <c r="AN193" s="56"/>
      <c r="AO193" s="56"/>
      <c r="AP193" s="74"/>
    </row>
    <row r="194" spans="1:42" s="125" customFormat="1" ht="42.75" customHeight="1">
      <c r="A194" s="613" t="s">
        <v>55</v>
      </c>
      <c r="B194" s="614"/>
      <c r="C194" s="66">
        <f>C190+C192+C193</f>
        <v>0</v>
      </c>
      <c r="D194" s="66">
        <f aca="true" t="shared" si="67" ref="D194:Z194">D190+D192+D193</f>
        <v>0</v>
      </c>
      <c r="E194" s="66">
        <f t="shared" si="67"/>
        <v>0</v>
      </c>
      <c r="F194" s="66">
        <f t="shared" si="67"/>
        <v>0</v>
      </c>
      <c r="G194" s="66">
        <f t="shared" si="67"/>
        <v>0</v>
      </c>
      <c r="H194" s="66">
        <f t="shared" si="67"/>
        <v>0</v>
      </c>
      <c r="I194" s="66">
        <f t="shared" si="67"/>
        <v>1</v>
      </c>
      <c r="J194" s="66">
        <f t="shared" si="67"/>
        <v>0</v>
      </c>
      <c r="K194" s="66">
        <f t="shared" si="67"/>
        <v>5</v>
      </c>
      <c r="L194" s="66">
        <f t="shared" si="67"/>
        <v>0</v>
      </c>
      <c r="M194" s="66">
        <f t="shared" si="67"/>
        <v>11</v>
      </c>
      <c r="N194" s="66">
        <f t="shared" si="67"/>
        <v>0</v>
      </c>
      <c r="O194" s="66">
        <f t="shared" si="67"/>
        <v>4</v>
      </c>
      <c r="P194" s="66">
        <f t="shared" si="67"/>
        <v>0</v>
      </c>
      <c r="Q194" s="66">
        <f t="shared" si="67"/>
        <v>6</v>
      </c>
      <c r="R194" s="66">
        <f t="shared" si="67"/>
        <v>0</v>
      </c>
      <c r="S194" s="66">
        <f t="shared" si="67"/>
        <v>0</v>
      </c>
      <c r="T194" s="66">
        <f t="shared" si="67"/>
        <v>0</v>
      </c>
      <c r="U194" s="66">
        <f t="shared" si="67"/>
        <v>0</v>
      </c>
      <c r="V194" s="66">
        <f t="shared" si="67"/>
        <v>0</v>
      </c>
      <c r="W194" s="66">
        <f t="shared" si="67"/>
        <v>0</v>
      </c>
      <c r="X194" s="66">
        <f t="shared" si="67"/>
        <v>0</v>
      </c>
      <c r="Y194" s="66">
        <f t="shared" si="67"/>
        <v>0</v>
      </c>
      <c r="Z194" s="66">
        <f t="shared" si="67"/>
        <v>0</v>
      </c>
      <c r="AA194" s="66">
        <f>AA190+AA192+AA193</f>
        <v>9</v>
      </c>
      <c r="AB194" s="66">
        <f>AB190+AB192+AB193</f>
        <v>0</v>
      </c>
      <c r="AC194" s="66">
        <f>AC190+AC192+AC193</f>
        <v>9</v>
      </c>
      <c r="AD194" s="66">
        <f t="shared" si="61"/>
        <v>18</v>
      </c>
      <c r="AE194" s="66">
        <f t="shared" si="61"/>
        <v>0</v>
      </c>
      <c r="AF194" s="66">
        <f t="shared" si="63"/>
        <v>18</v>
      </c>
      <c r="AG194" s="48"/>
      <c r="AH194" s="61"/>
      <c r="AI194" s="61"/>
      <c r="AJ194" s="61"/>
      <c r="AK194" s="61"/>
      <c r="AM194" s="44"/>
      <c r="AN194" s="44"/>
      <c r="AO194" s="44"/>
      <c r="AP194" s="75"/>
    </row>
    <row r="195" spans="1:42" s="55" customFormat="1" ht="42.75" customHeight="1">
      <c r="A195" s="63">
        <v>11</v>
      </c>
      <c r="B195" s="63" t="s">
        <v>52</v>
      </c>
      <c r="C195" s="65">
        <f>'[4]failure'!C124</f>
        <v>0</v>
      </c>
      <c r="D195" s="65">
        <f>'[4]failure'!D124</f>
        <v>0</v>
      </c>
      <c r="E195" s="65">
        <f>'[4]failure'!E124</f>
        <v>0</v>
      </c>
      <c r="F195" s="65">
        <f>'[4]failure'!F124</f>
        <v>0</v>
      </c>
      <c r="G195" s="65">
        <f>'[4]failure'!G124</f>
        <v>0</v>
      </c>
      <c r="H195" s="65">
        <f>'[4]failure'!H124</f>
        <v>0</v>
      </c>
      <c r="I195" s="65">
        <f>'[4]failure'!I124</f>
        <v>0</v>
      </c>
      <c r="J195" s="65">
        <f>'[4]failure'!J124</f>
        <v>0</v>
      </c>
      <c r="K195" s="65">
        <f>'[4]failure'!K124</f>
        <v>0</v>
      </c>
      <c r="L195" s="65">
        <f>'[4]failure'!L124</f>
        <v>0</v>
      </c>
      <c r="M195" s="65">
        <f>'[4]failure'!M124</f>
        <v>0</v>
      </c>
      <c r="N195" s="65">
        <f>'[4]failure'!N124</f>
        <v>0</v>
      </c>
      <c r="O195" s="65">
        <f>'[4]failure'!O124</f>
        <v>0</v>
      </c>
      <c r="P195" s="65">
        <f>'[4]failure'!P124</f>
        <v>0</v>
      </c>
      <c r="Q195" s="65">
        <f>'[4]failure'!Q124</f>
        <v>0</v>
      </c>
      <c r="R195" s="65">
        <f>'[4]failure'!R124</f>
        <v>0</v>
      </c>
      <c r="S195" s="65">
        <f>'[4]failure'!S124</f>
        <v>0</v>
      </c>
      <c r="T195" s="65">
        <f>'[4]failure'!T124</f>
        <v>0</v>
      </c>
      <c r="U195" s="65">
        <f>'[4]failure'!U124</f>
        <v>0</v>
      </c>
      <c r="V195" s="65">
        <f>'[4]failure'!V124</f>
        <v>0</v>
      </c>
      <c r="W195" s="65">
        <f>'[4]failure'!W124</f>
        <v>0</v>
      </c>
      <c r="X195" s="65">
        <f>'[4]failure'!X124</f>
        <v>0</v>
      </c>
      <c r="Y195" s="65">
        <f>'[4]failure'!Y124</f>
        <v>0</v>
      </c>
      <c r="Z195" s="65">
        <f>'[4]failure'!Z124</f>
        <v>0</v>
      </c>
      <c r="AA195" s="65">
        <f t="shared" si="60"/>
        <v>0</v>
      </c>
      <c r="AB195" s="65">
        <f t="shared" si="60"/>
        <v>0</v>
      </c>
      <c r="AC195" s="65">
        <f t="shared" si="62"/>
        <v>0</v>
      </c>
      <c r="AD195" s="65">
        <f t="shared" si="61"/>
        <v>0</v>
      </c>
      <c r="AE195" s="65">
        <f t="shared" si="61"/>
        <v>0</v>
      </c>
      <c r="AF195" s="65">
        <f t="shared" si="63"/>
        <v>0</v>
      </c>
      <c r="AG195" s="47"/>
      <c r="AH195" s="62"/>
      <c r="AI195" s="62"/>
      <c r="AJ195" s="62"/>
      <c r="AK195" s="62"/>
      <c r="AM195" s="56"/>
      <c r="AN195" s="56"/>
      <c r="AO195" s="56"/>
      <c r="AP195" s="56"/>
    </row>
    <row r="196" spans="1:42" s="55" customFormat="1" ht="42.75" customHeight="1">
      <c r="A196" s="63">
        <v>12</v>
      </c>
      <c r="B196" s="63" t="s">
        <v>53</v>
      </c>
      <c r="C196" s="65">
        <f>'[4]failure'!C125</f>
        <v>0</v>
      </c>
      <c r="D196" s="65">
        <f>'[4]failure'!D125</f>
        <v>0</v>
      </c>
      <c r="E196" s="65">
        <f>'[4]failure'!E125</f>
        <v>0</v>
      </c>
      <c r="F196" s="65">
        <f>'[4]failure'!F125</f>
        <v>0</v>
      </c>
      <c r="G196" s="65">
        <f>'[4]failure'!G125</f>
        <v>0</v>
      </c>
      <c r="H196" s="65">
        <f>'[4]failure'!H125</f>
        <v>0</v>
      </c>
      <c r="I196" s="65">
        <f>'[4]failure'!I125</f>
        <v>0</v>
      </c>
      <c r="J196" s="65">
        <f>'[4]failure'!J125</f>
        <v>0</v>
      </c>
      <c r="K196" s="65">
        <f>'[4]failure'!K125</f>
        <v>0</v>
      </c>
      <c r="L196" s="65">
        <f>'[4]failure'!L125</f>
        <v>0</v>
      </c>
      <c r="M196" s="65">
        <f>'[4]failure'!M125</f>
        <v>0</v>
      </c>
      <c r="N196" s="65">
        <f>'[4]failure'!N125</f>
        <v>0</v>
      </c>
      <c r="O196" s="65">
        <f>'[4]failure'!O125</f>
        <v>0</v>
      </c>
      <c r="P196" s="65">
        <f>'[4]failure'!P125</f>
        <v>0</v>
      </c>
      <c r="Q196" s="65">
        <f>'[4]failure'!Q125</f>
        <v>0</v>
      </c>
      <c r="R196" s="65">
        <f>'[4]failure'!R125</f>
        <v>0</v>
      </c>
      <c r="S196" s="65">
        <f>'[4]failure'!S125</f>
        <v>0</v>
      </c>
      <c r="T196" s="65">
        <f>'[4]failure'!T125</f>
        <v>0</v>
      </c>
      <c r="U196" s="65">
        <f>'[4]failure'!U125</f>
        <v>0</v>
      </c>
      <c r="V196" s="65">
        <f>'[4]failure'!V125</f>
        <v>0</v>
      </c>
      <c r="W196" s="65">
        <f>'[4]failure'!W125</f>
        <v>0</v>
      </c>
      <c r="X196" s="65">
        <f>'[4]failure'!X125</f>
        <v>0</v>
      </c>
      <c r="Y196" s="65">
        <f>'[4]failure'!Y125</f>
        <v>0</v>
      </c>
      <c r="Z196" s="65">
        <f>'[4]failure'!Z125</f>
        <v>0</v>
      </c>
      <c r="AA196" s="65">
        <f t="shared" si="60"/>
        <v>0</v>
      </c>
      <c r="AB196" s="65">
        <f t="shared" si="60"/>
        <v>0</v>
      </c>
      <c r="AC196" s="65">
        <f t="shared" si="62"/>
        <v>0</v>
      </c>
      <c r="AD196" s="65">
        <f t="shared" si="61"/>
        <v>0</v>
      </c>
      <c r="AE196" s="65">
        <f t="shared" si="61"/>
        <v>0</v>
      </c>
      <c r="AF196" s="65">
        <f t="shared" si="63"/>
        <v>0</v>
      </c>
      <c r="AG196" s="47"/>
      <c r="AH196" s="62"/>
      <c r="AI196" s="62"/>
      <c r="AJ196" s="62"/>
      <c r="AK196" s="62"/>
      <c r="AM196" s="56"/>
      <c r="AN196" s="56"/>
      <c r="AO196" s="56"/>
      <c r="AP196" s="56"/>
    </row>
    <row r="197" spans="1:42" s="55" customFormat="1" ht="42.75" customHeight="1">
      <c r="A197" s="63">
        <v>13</v>
      </c>
      <c r="B197" s="63" t="s">
        <v>54</v>
      </c>
      <c r="C197" s="65">
        <f>'[4]failure'!C126</f>
        <v>0</v>
      </c>
      <c r="D197" s="65">
        <f>'[4]failure'!D126</f>
        <v>0</v>
      </c>
      <c r="E197" s="65">
        <f>'[4]failure'!E126</f>
        <v>0</v>
      </c>
      <c r="F197" s="65">
        <f>'[4]failure'!F126</f>
        <v>0</v>
      </c>
      <c r="G197" s="65">
        <f>'[4]failure'!G126</f>
        <v>0</v>
      </c>
      <c r="H197" s="65">
        <f>'[4]failure'!H126</f>
        <v>0</v>
      </c>
      <c r="I197" s="65">
        <f>'[4]failure'!I126</f>
        <v>0</v>
      </c>
      <c r="J197" s="65">
        <f>'[4]failure'!J126</f>
        <v>0</v>
      </c>
      <c r="K197" s="65">
        <f>'[4]failure'!K126</f>
        <v>0</v>
      </c>
      <c r="L197" s="65">
        <f>'[4]failure'!L126</f>
        <v>0</v>
      </c>
      <c r="M197" s="65">
        <f>'[4]failure'!M126</f>
        <v>0</v>
      </c>
      <c r="N197" s="65">
        <f>'[4]failure'!N126</f>
        <v>0</v>
      </c>
      <c r="O197" s="65">
        <f>'[4]failure'!O126</f>
        <v>0</v>
      </c>
      <c r="P197" s="65">
        <f>'[4]failure'!P126</f>
        <v>0</v>
      </c>
      <c r="Q197" s="65">
        <f>'[4]failure'!Q126</f>
        <v>0</v>
      </c>
      <c r="R197" s="65">
        <f>'[4]failure'!R126</f>
        <v>0</v>
      </c>
      <c r="S197" s="65">
        <f>'[4]failure'!S126</f>
        <v>0</v>
      </c>
      <c r="T197" s="65">
        <f>'[4]failure'!T126</f>
        <v>0</v>
      </c>
      <c r="U197" s="65">
        <f>'[4]failure'!U126</f>
        <v>0</v>
      </c>
      <c r="V197" s="65">
        <f>'[4]failure'!V126</f>
        <v>0</v>
      </c>
      <c r="W197" s="65">
        <f>'[4]failure'!W126</f>
        <v>0</v>
      </c>
      <c r="X197" s="65">
        <f>'[4]failure'!X126</f>
        <v>0</v>
      </c>
      <c r="Y197" s="65">
        <f>'[4]failure'!Y126</f>
        <v>0</v>
      </c>
      <c r="Z197" s="65">
        <f>'[4]failure'!Z126</f>
        <v>0</v>
      </c>
      <c r="AA197" s="65">
        <f t="shared" si="60"/>
        <v>0</v>
      </c>
      <c r="AB197" s="65">
        <f t="shared" si="60"/>
        <v>0</v>
      </c>
      <c r="AC197" s="65">
        <f t="shared" si="62"/>
        <v>0</v>
      </c>
      <c r="AD197" s="65">
        <f t="shared" si="61"/>
        <v>0</v>
      </c>
      <c r="AE197" s="65">
        <f t="shared" si="61"/>
        <v>0</v>
      </c>
      <c r="AF197" s="65">
        <f t="shared" si="63"/>
        <v>0</v>
      </c>
      <c r="AG197" s="47"/>
      <c r="AH197" s="62"/>
      <c r="AI197" s="62"/>
      <c r="AJ197" s="62"/>
      <c r="AK197" s="62"/>
      <c r="AM197" s="56"/>
      <c r="AN197" s="56"/>
      <c r="AO197" s="56"/>
      <c r="AP197" s="56"/>
    </row>
    <row r="198" spans="1:42" s="125" customFormat="1" ht="42.75" customHeight="1">
      <c r="A198" s="613" t="s">
        <v>22</v>
      </c>
      <c r="B198" s="614"/>
      <c r="C198" s="66">
        <f>SUM(C195:C197)</f>
        <v>0</v>
      </c>
      <c r="D198" s="66">
        <f aca="true" t="shared" si="68" ref="D198:Z198">SUM(D195:D197)</f>
        <v>0</v>
      </c>
      <c r="E198" s="66">
        <f t="shared" si="68"/>
        <v>0</v>
      </c>
      <c r="F198" s="66">
        <f t="shared" si="68"/>
        <v>0</v>
      </c>
      <c r="G198" s="66">
        <f t="shared" si="68"/>
        <v>0</v>
      </c>
      <c r="H198" s="66">
        <f t="shared" si="68"/>
        <v>0</v>
      </c>
      <c r="I198" s="66">
        <f t="shared" si="68"/>
        <v>0</v>
      </c>
      <c r="J198" s="66">
        <f t="shared" si="68"/>
        <v>0</v>
      </c>
      <c r="K198" s="66">
        <f t="shared" si="68"/>
        <v>0</v>
      </c>
      <c r="L198" s="66">
        <f t="shared" si="68"/>
        <v>0</v>
      </c>
      <c r="M198" s="66">
        <f t="shared" si="68"/>
        <v>0</v>
      </c>
      <c r="N198" s="66">
        <f t="shared" si="68"/>
        <v>0</v>
      </c>
      <c r="O198" s="66">
        <f t="shared" si="68"/>
        <v>0</v>
      </c>
      <c r="P198" s="66">
        <f t="shared" si="68"/>
        <v>0</v>
      </c>
      <c r="Q198" s="66">
        <f t="shared" si="68"/>
        <v>0</v>
      </c>
      <c r="R198" s="66">
        <f t="shared" si="68"/>
        <v>0</v>
      </c>
      <c r="S198" s="66">
        <f t="shared" si="68"/>
        <v>0</v>
      </c>
      <c r="T198" s="66">
        <f t="shared" si="68"/>
        <v>0</v>
      </c>
      <c r="U198" s="66">
        <f t="shared" si="68"/>
        <v>0</v>
      </c>
      <c r="V198" s="66">
        <f t="shared" si="68"/>
        <v>0</v>
      </c>
      <c r="W198" s="66">
        <f t="shared" si="68"/>
        <v>0</v>
      </c>
      <c r="X198" s="66">
        <f t="shared" si="68"/>
        <v>0</v>
      </c>
      <c r="Y198" s="66">
        <f t="shared" si="68"/>
        <v>0</v>
      </c>
      <c r="Z198" s="66">
        <f t="shared" si="68"/>
        <v>0</v>
      </c>
      <c r="AA198" s="66">
        <f t="shared" si="60"/>
        <v>0</v>
      </c>
      <c r="AB198" s="66">
        <f t="shared" si="60"/>
        <v>0</v>
      </c>
      <c r="AC198" s="66">
        <f t="shared" si="62"/>
        <v>0</v>
      </c>
      <c r="AD198" s="66">
        <f t="shared" si="61"/>
        <v>0</v>
      </c>
      <c r="AE198" s="66">
        <f t="shared" si="61"/>
        <v>0</v>
      </c>
      <c r="AF198" s="66">
        <f t="shared" si="63"/>
        <v>0</v>
      </c>
      <c r="AG198" s="48"/>
      <c r="AH198" s="61"/>
      <c r="AI198" s="61"/>
      <c r="AJ198" s="61"/>
      <c r="AK198" s="61"/>
      <c r="AM198" s="44"/>
      <c r="AN198" s="44"/>
      <c r="AO198" s="44"/>
      <c r="AP198" s="44"/>
    </row>
    <row r="199" spans="1:42" s="125" customFormat="1" ht="42.75" customHeight="1">
      <c r="A199" s="613" t="s">
        <v>176</v>
      </c>
      <c r="B199" s="614"/>
      <c r="C199" s="66">
        <f>C194+C198</f>
        <v>0</v>
      </c>
      <c r="D199" s="66">
        <f aca="true" t="shared" si="69" ref="D199:Z199">D194+D198</f>
        <v>0</v>
      </c>
      <c r="E199" s="66">
        <f t="shared" si="69"/>
        <v>0</v>
      </c>
      <c r="F199" s="66">
        <f t="shared" si="69"/>
        <v>0</v>
      </c>
      <c r="G199" s="66">
        <f t="shared" si="69"/>
        <v>0</v>
      </c>
      <c r="H199" s="66">
        <f t="shared" si="69"/>
        <v>0</v>
      </c>
      <c r="I199" s="66">
        <f t="shared" si="69"/>
        <v>1</v>
      </c>
      <c r="J199" s="66">
        <f t="shared" si="69"/>
        <v>0</v>
      </c>
      <c r="K199" s="66">
        <f t="shared" si="69"/>
        <v>5</v>
      </c>
      <c r="L199" s="66">
        <f t="shared" si="69"/>
        <v>0</v>
      </c>
      <c r="M199" s="66">
        <f t="shared" si="69"/>
        <v>11</v>
      </c>
      <c r="N199" s="66">
        <f t="shared" si="69"/>
        <v>0</v>
      </c>
      <c r="O199" s="66">
        <f t="shared" si="69"/>
        <v>4</v>
      </c>
      <c r="P199" s="66">
        <f t="shared" si="69"/>
        <v>0</v>
      </c>
      <c r="Q199" s="66">
        <f t="shared" si="69"/>
        <v>6</v>
      </c>
      <c r="R199" s="66">
        <f t="shared" si="69"/>
        <v>0</v>
      </c>
      <c r="S199" s="66">
        <f t="shared" si="69"/>
        <v>0</v>
      </c>
      <c r="T199" s="66">
        <f t="shared" si="69"/>
        <v>0</v>
      </c>
      <c r="U199" s="66">
        <f t="shared" si="69"/>
        <v>0</v>
      </c>
      <c r="V199" s="66">
        <f t="shared" si="69"/>
        <v>0</v>
      </c>
      <c r="W199" s="66">
        <f t="shared" si="69"/>
        <v>0</v>
      </c>
      <c r="X199" s="66">
        <f t="shared" si="69"/>
        <v>0</v>
      </c>
      <c r="Y199" s="66">
        <f t="shared" si="69"/>
        <v>0</v>
      </c>
      <c r="Z199" s="66">
        <f t="shared" si="69"/>
        <v>0</v>
      </c>
      <c r="AA199" s="66">
        <f t="shared" si="60"/>
        <v>9</v>
      </c>
      <c r="AB199" s="66">
        <f t="shared" si="60"/>
        <v>0</v>
      </c>
      <c r="AC199" s="66">
        <f t="shared" si="62"/>
        <v>9</v>
      </c>
      <c r="AD199" s="66">
        <f t="shared" si="61"/>
        <v>18</v>
      </c>
      <c r="AE199" s="66">
        <f t="shared" si="61"/>
        <v>0</v>
      </c>
      <c r="AF199" s="66">
        <f t="shared" si="63"/>
        <v>18</v>
      </c>
      <c r="AG199" s="48"/>
      <c r="AH199" s="61"/>
      <c r="AI199" s="61"/>
      <c r="AJ199" s="61"/>
      <c r="AK199" s="61"/>
      <c r="AM199" s="44"/>
      <c r="AN199" s="44"/>
      <c r="AO199" s="44"/>
      <c r="AP199" s="44"/>
    </row>
    <row r="200" spans="1:42" s="55" customFormat="1" ht="42.75" customHeight="1">
      <c r="A200" s="63">
        <v>14</v>
      </c>
      <c r="B200" s="63" t="s">
        <v>23</v>
      </c>
      <c r="C200" s="65">
        <v>0</v>
      </c>
      <c r="D200" s="65">
        <v>0</v>
      </c>
      <c r="E200" s="65">
        <v>0</v>
      </c>
      <c r="F200" s="65">
        <v>12</v>
      </c>
      <c r="G200" s="65">
        <v>0</v>
      </c>
      <c r="H200" s="65">
        <v>1</v>
      </c>
      <c r="I200" s="65">
        <v>0</v>
      </c>
      <c r="J200" s="65">
        <v>12</v>
      </c>
      <c r="K200" s="65">
        <v>0</v>
      </c>
      <c r="L200" s="65">
        <v>0</v>
      </c>
      <c r="M200" s="65">
        <v>0</v>
      </c>
      <c r="N200" s="65">
        <v>14</v>
      </c>
      <c r="O200" s="65">
        <v>0</v>
      </c>
      <c r="P200" s="65">
        <v>0</v>
      </c>
      <c r="Q200" s="65">
        <v>0</v>
      </c>
      <c r="R200" s="65">
        <v>0</v>
      </c>
      <c r="S200" s="65">
        <v>0</v>
      </c>
      <c r="T200" s="65">
        <v>0</v>
      </c>
      <c r="U200" s="65">
        <v>0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f t="shared" si="60"/>
        <v>0</v>
      </c>
      <c r="AB200" s="65">
        <f t="shared" si="60"/>
        <v>1</v>
      </c>
      <c r="AC200" s="65">
        <f t="shared" si="62"/>
        <v>1</v>
      </c>
      <c r="AD200" s="65">
        <f t="shared" si="61"/>
        <v>0</v>
      </c>
      <c r="AE200" s="65">
        <f t="shared" si="61"/>
        <v>38</v>
      </c>
      <c r="AF200" s="65">
        <f t="shared" si="63"/>
        <v>38</v>
      </c>
      <c r="AG200" s="47"/>
      <c r="AH200" s="62"/>
      <c r="AI200" s="62"/>
      <c r="AJ200" s="62"/>
      <c r="AK200" s="62"/>
      <c r="AL200" s="62"/>
      <c r="AM200" s="56"/>
      <c r="AN200" s="56"/>
      <c r="AO200" s="56"/>
      <c r="AP200" s="56"/>
    </row>
    <row r="201" spans="1:42" s="55" customFormat="1" ht="42.75" customHeight="1">
      <c r="A201" s="63">
        <v>15</v>
      </c>
      <c r="B201" s="63" t="s">
        <v>142</v>
      </c>
      <c r="C201" s="65">
        <v>3</v>
      </c>
      <c r="D201" s="65">
        <v>16</v>
      </c>
      <c r="E201" s="65">
        <v>10</v>
      </c>
      <c r="F201" s="65">
        <v>88</v>
      </c>
      <c r="G201" s="65">
        <v>4</v>
      </c>
      <c r="H201" s="65">
        <v>21</v>
      </c>
      <c r="I201" s="65">
        <v>19</v>
      </c>
      <c r="J201" s="65">
        <v>134</v>
      </c>
      <c r="K201" s="65">
        <v>12</v>
      </c>
      <c r="L201" s="65">
        <v>13</v>
      </c>
      <c r="M201" s="65">
        <v>33</v>
      </c>
      <c r="N201" s="65">
        <v>89</v>
      </c>
      <c r="O201" s="65">
        <v>0</v>
      </c>
      <c r="P201" s="65">
        <v>3</v>
      </c>
      <c r="Q201" s="65">
        <v>5</v>
      </c>
      <c r="R201" s="65">
        <v>8</v>
      </c>
      <c r="S201" s="65">
        <v>0</v>
      </c>
      <c r="T201" s="65">
        <v>0</v>
      </c>
      <c r="U201" s="65">
        <v>0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f t="shared" si="60"/>
        <v>19</v>
      </c>
      <c r="AB201" s="65">
        <f t="shared" si="60"/>
        <v>53</v>
      </c>
      <c r="AC201" s="65">
        <f t="shared" si="62"/>
        <v>72</v>
      </c>
      <c r="AD201" s="65">
        <f t="shared" si="61"/>
        <v>67</v>
      </c>
      <c r="AE201" s="65">
        <f t="shared" si="61"/>
        <v>319</v>
      </c>
      <c r="AF201" s="65">
        <f t="shared" si="63"/>
        <v>386</v>
      </c>
      <c r="AG201" s="47"/>
      <c r="AH201" s="62"/>
      <c r="AI201" s="62"/>
      <c r="AJ201" s="62"/>
      <c r="AK201" s="62"/>
      <c r="AL201" s="62"/>
      <c r="AM201" s="56"/>
      <c r="AN201" s="56"/>
      <c r="AO201" s="56"/>
      <c r="AP201" s="56"/>
    </row>
    <row r="202" spans="1:42" s="125" customFormat="1" ht="42.75" customHeight="1">
      <c r="A202" s="613" t="s">
        <v>108</v>
      </c>
      <c r="B202" s="614"/>
      <c r="C202" s="66">
        <f>SUM(C200:C201)</f>
        <v>3</v>
      </c>
      <c r="D202" s="66">
        <f aca="true" t="shared" si="70" ref="D202:Z202">SUM(D200:D201)</f>
        <v>16</v>
      </c>
      <c r="E202" s="66">
        <f t="shared" si="70"/>
        <v>10</v>
      </c>
      <c r="F202" s="66">
        <f t="shared" si="70"/>
        <v>100</v>
      </c>
      <c r="G202" s="66">
        <f t="shared" si="70"/>
        <v>4</v>
      </c>
      <c r="H202" s="66">
        <f t="shared" si="70"/>
        <v>22</v>
      </c>
      <c r="I202" s="66">
        <f t="shared" si="70"/>
        <v>19</v>
      </c>
      <c r="J202" s="66">
        <f t="shared" si="70"/>
        <v>146</v>
      </c>
      <c r="K202" s="66">
        <f t="shared" si="70"/>
        <v>12</v>
      </c>
      <c r="L202" s="66">
        <f t="shared" si="70"/>
        <v>13</v>
      </c>
      <c r="M202" s="66">
        <f t="shared" si="70"/>
        <v>33</v>
      </c>
      <c r="N202" s="66">
        <f t="shared" si="70"/>
        <v>103</v>
      </c>
      <c r="O202" s="66">
        <f t="shared" si="70"/>
        <v>0</v>
      </c>
      <c r="P202" s="66">
        <f t="shared" si="70"/>
        <v>3</v>
      </c>
      <c r="Q202" s="66">
        <f t="shared" si="70"/>
        <v>5</v>
      </c>
      <c r="R202" s="66">
        <f t="shared" si="70"/>
        <v>8</v>
      </c>
      <c r="S202" s="66">
        <f t="shared" si="70"/>
        <v>0</v>
      </c>
      <c r="T202" s="66">
        <f t="shared" si="70"/>
        <v>0</v>
      </c>
      <c r="U202" s="66">
        <f t="shared" si="70"/>
        <v>0</v>
      </c>
      <c r="V202" s="66">
        <f t="shared" si="70"/>
        <v>0</v>
      </c>
      <c r="W202" s="66">
        <f t="shared" si="70"/>
        <v>0</v>
      </c>
      <c r="X202" s="66">
        <f t="shared" si="70"/>
        <v>0</v>
      </c>
      <c r="Y202" s="66">
        <f t="shared" si="70"/>
        <v>0</v>
      </c>
      <c r="Z202" s="66">
        <f t="shared" si="70"/>
        <v>0</v>
      </c>
      <c r="AA202" s="66">
        <f t="shared" si="60"/>
        <v>19</v>
      </c>
      <c r="AB202" s="66">
        <f t="shared" si="60"/>
        <v>54</v>
      </c>
      <c r="AC202" s="66">
        <f t="shared" si="62"/>
        <v>73</v>
      </c>
      <c r="AD202" s="66">
        <f t="shared" si="61"/>
        <v>67</v>
      </c>
      <c r="AE202" s="66">
        <f t="shared" si="61"/>
        <v>357</v>
      </c>
      <c r="AF202" s="66">
        <f t="shared" si="63"/>
        <v>424</v>
      </c>
      <c r="AG202" s="48"/>
      <c r="AH202" s="61"/>
      <c r="AI202" s="61"/>
      <c r="AJ202" s="61"/>
      <c r="AK202" s="61"/>
      <c r="AL202" s="61"/>
      <c r="AM202" s="44"/>
      <c r="AN202" s="44"/>
      <c r="AO202" s="44"/>
      <c r="AP202" s="44"/>
    </row>
    <row r="203" spans="1:42" s="55" customFormat="1" ht="42.75" customHeight="1">
      <c r="A203" s="63">
        <v>16</v>
      </c>
      <c r="B203" s="63" t="s">
        <v>24</v>
      </c>
      <c r="C203" s="65">
        <v>0</v>
      </c>
      <c r="D203" s="65">
        <v>13</v>
      </c>
      <c r="E203" s="65">
        <v>1</v>
      </c>
      <c r="F203" s="65">
        <v>137</v>
      </c>
      <c r="G203" s="65">
        <v>5</v>
      </c>
      <c r="H203" s="65">
        <v>4</v>
      </c>
      <c r="I203" s="65">
        <v>16</v>
      </c>
      <c r="J203" s="65">
        <v>96</v>
      </c>
      <c r="K203" s="65">
        <v>7</v>
      </c>
      <c r="L203" s="65">
        <v>3</v>
      </c>
      <c r="M203" s="65">
        <v>27</v>
      </c>
      <c r="N203" s="65">
        <v>45</v>
      </c>
      <c r="O203" s="65">
        <v>0</v>
      </c>
      <c r="P203" s="65">
        <v>0</v>
      </c>
      <c r="Q203" s="65">
        <v>7</v>
      </c>
      <c r="R203" s="65">
        <v>0</v>
      </c>
      <c r="S203" s="65">
        <v>0</v>
      </c>
      <c r="T203" s="65">
        <v>0</v>
      </c>
      <c r="U203" s="65">
        <v>0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f t="shared" si="60"/>
        <v>12</v>
      </c>
      <c r="AB203" s="65">
        <f t="shared" si="60"/>
        <v>20</v>
      </c>
      <c r="AC203" s="65">
        <f t="shared" si="62"/>
        <v>32</v>
      </c>
      <c r="AD203" s="65">
        <f t="shared" si="61"/>
        <v>51</v>
      </c>
      <c r="AE203" s="65">
        <f t="shared" si="61"/>
        <v>278</v>
      </c>
      <c r="AF203" s="65">
        <f t="shared" si="63"/>
        <v>329</v>
      </c>
      <c r="AG203" s="47"/>
      <c r="AH203" s="62"/>
      <c r="AI203" s="62"/>
      <c r="AJ203" s="62"/>
      <c r="AK203" s="62"/>
      <c r="AL203" s="62"/>
      <c r="AM203" s="56"/>
      <c r="AN203" s="56"/>
      <c r="AO203" s="56"/>
      <c r="AP203" s="56"/>
    </row>
    <row r="204" spans="1:42" s="55" customFormat="1" ht="42.75" customHeight="1">
      <c r="A204" s="63">
        <v>17</v>
      </c>
      <c r="B204" s="63" t="s">
        <v>178</v>
      </c>
      <c r="C204" s="65">
        <v>6</v>
      </c>
      <c r="D204" s="65">
        <v>13</v>
      </c>
      <c r="E204" s="65">
        <v>7</v>
      </c>
      <c r="F204" s="65">
        <v>62</v>
      </c>
      <c r="G204" s="65">
        <v>10</v>
      </c>
      <c r="H204" s="65">
        <v>12</v>
      </c>
      <c r="I204" s="65">
        <v>10</v>
      </c>
      <c r="J204" s="65">
        <v>111</v>
      </c>
      <c r="K204" s="65">
        <v>3</v>
      </c>
      <c r="L204" s="65">
        <v>5</v>
      </c>
      <c r="M204" s="65">
        <v>3</v>
      </c>
      <c r="N204" s="65">
        <v>47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0</v>
      </c>
      <c r="V204" s="65">
        <v>0</v>
      </c>
      <c r="W204" s="65">
        <v>0</v>
      </c>
      <c r="X204" s="65">
        <v>0</v>
      </c>
      <c r="Y204" s="65">
        <v>0</v>
      </c>
      <c r="Z204" s="65">
        <v>0</v>
      </c>
      <c r="AA204" s="65">
        <f t="shared" si="60"/>
        <v>19</v>
      </c>
      <c r="AB204" s="65">
        <f t="shared" si="60"/>
        <v>30</v>
      </c>
      <c r="AC204" s="65">
        <f t="shared" si="62"/>
        <v>49</v>
      </c>
      <c r="AD204" s="65">
        <f t="shared" si="61"/>
        <v>20</v>
      </c>
      <c r="AE204" s="65">
        <f t="shared" si="61"/>
        <v>220</v>
      </c>
      <c r="AF204" s="65">
        <f t="shared" si="63"/>
        <v>240</v>
      </c>
      <c r="AG204" s="47"/>
      <c r="AH204" s="62"/>
      <c r="AI204" s="62"/>
      <c r="AJ204" s="62"/>
      <c r="AK204" s="62"/>
      <c r="AL204" s="62"/>
      <c r="AM204" s="56"/>
      <c r="AN204" s="56"/>
      <c r="AO204" s="56"/>
      <c r="AP204" s="56"/>
    </row>
    <row r="205" spans="1:42" s="55" customFormat="1" ht="42.75" customHeight="1">
      <c r="A205" s="63">
        <v>18</v>
      </c>
      <c r="B205" s="63" t="s">
        <v>109</v>
      </c>
      <c r="C205" s="65">
        <v>0</v>
      </c>
      <c r="D205" s="65">
        <v>15</v>
      </c>
      <c r="E205" s="65">
        <v>3</v>
      </c>
      <c r="F205" s="65">
        <v>67</v>
      </c>
      <c r="G205" s="65">
        <v>0</v>
      </c>
      <c r="H205" s="65">
        <v>2</v>
      </c>
      <c r="I205" s="65">
        <v>3</v>
      </c>
      <c r="J205" s="65">
        <v>36</v>
      </c>
      <c r="K205" s="65">
        <v>0</v>
      </c>
      <c r="L205" s="65">
        <v>1</v>
      </c>
      <c r="M205" s="65">
        <v>11</v>
      </c>
      <c r="N205" s="65">
        <v>25</v>
      </c>
      <c r="O205" s="65">
        <v>0</v>
      </c>
      <c r="P205" s="65">
        <v>0</v>
      </c>
      <c r="Q205" s="65">
        <v>1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f t="shared" si="60"/>
        <v>0</v>
      </c>
      <c r="AB205" s="65">
        <f t="shared" si="60"/>
        <v>18</v>
      </c>
      <c r="AC205" s="65">
        <f t="shared" si="62"/>
        <v>18</v>
      </c>
      <c r="AD205" s="65">
        <f t="shared" si="61"/>
        <v>18</v>
      </c>
      <c r="AE205" s="65">
        <f t="shared" si="61"/>
        <v>128</v>
      </c>
      <c r="AF205" s="65">
        <f t="shared" si="63"/>
        <v>146</v>
      </c>
      <c r="AG205" s="47"/>
      <c r="AH205" s="62"/>
      <c r="AI205" s="62"/>
      <c r="AJ205" s="62"/>
      <c r="AK205" s="62"/>
      <c r="AL205" s="62"/>
      <c r="AM205" s="56"/>
      <c r="AN205" s="56"/>
      <c r="AO205" s="56"/>
      <c r="AP205" s="56"/>
    </row>
    <row r="206" spans="1:42" s="55" customFormat="1" ht="42.75" customHeight="1">
      <c r="A206" s="63">
        <v>19</v>
      </c>
      <c r="B206" s="63" t="s">
        <v>25</v>
      </c>
      <c r="C206" s="65">
        <v>4</v>
      </c>
      <c r="D206" s="65">
        <v>8</v>
      </c>
      <c r="E206" s="65">
        <v>11</v>
      </c>
      <c r="F206" s="65">
        <v>41</v>
      </c>
      <c r="G206" s="65">
        <v>3</v>
      </c>
      <c r="H206" s="65">
        <v>10</v>
      </c>
      <c r="I206" s="65">
        <v>11</v>
      </c>
      <c r="J206" s="65">
        <v>42</v>
      </c>
      <c r="K206" s="65">
        <v>6</v>
      </c>
      <c r="L206" s="65">
        <v>15</v>
      </c>
      <c r="M206" s="65">
        <v>35</v>
      </c>
      <c r="N206" s="65">
        <v>82</v>
      </c>
      <c r="O206" s="65">
        <v>0</v>
      </c>
      <c r="P206" s="65">
        <v>1</v>
      </c>
      <c r="Q206" s="65">
        <v>1</v>
      </c>
      <c r="R206" s="65">
        <v>8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v>2</v>
      </c>
      <c r="AA206" s="65">
        <f t="shared" si="60"/>
        <v>13</v>
      </c>
      <c r="AB206" s="65">
        <f t="shared" si="60"/>
        <v>34</v>
      </c>
      <c r="AC206" s="65">
        <f t="shared" si="62"/>
        <v>47</v>
      </c>
      <c r="AD206" s="65">
        <f t="shared" si="61"/>
        <v>58</v>
      </c>
      <c r="AE206" s="65">
        <f t="shared" si="61"/>
        <v>175</v>
      </c>
      <c r="AF206" s="65">
        <f t="shared" si="63"/>
        <v>233</v>
      </c>
      <c r="AG206" s="47"/>
      <c r="AH206" s="62"/>
      <c r="AI206" s="62"/>
      <c r="AJ206" s="62"/>
      <c r="AK206" s="62"/>
      <c r="AL206" s="62"/>
      <c r="AM206" s="56"/>
      <c r="AN206" s="56"/>
      <c r="AO206" s="56"/>
      <c r="AP206" s="56"/>
    </row>
    <row r="207" spans="1:42" s="125" customFormat="1" ht="42.75" customHeight="1">
      <c r="A207" s="613" t="s">
        <v>107</v>
      </c>
      <c r="B207" s="614"/>
      <c r="C207" s="66">
        <f>SUM(C203:C206)</f>
        <v>10</v>
      </c>
      <c r="D207" s="66">
        <f aca="true" t="shared" si="71" ref="D207:Z207">SUM(D203:D206)</f>
        <v>49</v>
      </c>
      <c r="E207" s="66">
        <f t="shared" si="71"/>
        <v>22</v>
      </c>
      <c r="F207" s="66">
        <f t="shared" si="71"/>
        <v>307</v>
      </c>
      <c r="G207" s="66">
        <f t="shared" si="71"/>
        <v>18</v>
      </c>
      <c r="H207" s="66">
        <f t="shared" si="71"/>
        <v>28</v>
      </c>
      <c r="I207" s="66">
        <f t="shared" si="71"/>
        <v>40</v>
      </c>
      <c r="J207" s="66">
        <f t="shared" si="71"/>
        <v>285</v>
      </c>
      <c r="K207" s="66">
        <f t="shared" si="71"/>
        <v>16</v>
      </c>
      <c r="L207" s="66">
        <f t="shared" si="71"/>
        <v>24</v>
      </c>
      <c r="M207" s="66">
        <f t="shared" si="71"/>
        <v>76</v>
      </c>
      <c r="N207" s="66">
        <f t="shared" si="71"/>
        <v>199</v>
      </c>
      <c r="O207" s="66">
        <f t="shared" si="71"/>
        <v>0</v>
      </c>
      <c r="P207" s="66">
        <f t="shared" si="71"/>
        <v>1</v>
      </c>
      <c r="Q207" s="66">
        <f t="shared" si="71"/>
        <v>9</v>
      </c>
      <c r="R207" s="66">
        <f t="shared" si="71"/>
        <v>8</v>
      </c>
      <c r="S207" s="66">
        <f t="shared" si="71"/>
        <v>0</v>
      </c>
      <c r="T207" s="66">
        <f t="shared" si="71"/>
        <v>0</v>
      </c>
      <c r="U207" s="66">
        <f t="shared" si="71"/>
        <v>0</v>
      </c>
      <c r="V207" s="66">
        <f t="shared" si="71"/>
        <v>0</v>
      </c>
      <c r="W207" s="66">
        <f t="shared" si="71"/>
        <v>0</v>
      </c>
      <c r="X207" s="66">
        <f t="shared" si="71"/>
        <v>0</v>
      </c>
      <c r="Y207" s="66">
        <f t="shared" si="71"/>
        <v>0</v>
      </c>
      <c r="Z207" s="66">
        <f t="shared" si="71"/>
        <v>2</v>
      </c>
      <c r="AA207" s="66">
        <f t="shared" si="60"/>
        <v>44</v>
      </c>
      <c r="AB207" s="66">
        <f t="shared" si="60"/>
        <v>102</v>
      </c>
      <c r="AC207" s="66">
        <f t="shared" si="62"/>
        <v>146</v>
      </c>
      <c r="AD207" s="66">
        <f t="shared" si="61"/>
        <v>147</v>
      </c>
      <c r="AE207" s="66">
        <f t="shared" si="61"/>
        <v>801</v>
      </c>
      <c r="AF207" s="66">
        <f t="shared" si="63"/>
        <v>948</v>
      </c>
      <c r="AG207" s="48"/>
      <c r="AH207" s="61"/>
      <c r="AI207" s="61"/>
      <c r="AJ207" s="61"/>
      <c r="AK207" s="61"/>
      <c r="AL207" s="61"/>
      <c r="AM207" s="44"/>
      <c r="AN207" s="44"/>
      <c r="AO207" s="44"/>
      <c r="AP207" s="44"/>
    </row>
    <row r="208" spans="1:42" s="55" customFormat="1" ht="42.75" customHeight="1">
      <c r="A208" s="63">
        <v>20</v>
      </c>
      <c r="B208" s="63" t="s">
        <v>26</v>
      </c>
      <c r="C208" s="65">
        <v>1</v>
      </c>
      <c r="D208" s="65">
        <v>19</v>
      </c>
      <c r="E208" s="65">
        <v>3</v>
      </c>
      <c r="F208" s="65">
        <v>162</v>
      </c>
      <c r="G208" s="65">
        <v>0</v>
      </c>
      <c r="H208" s="65">
        <v>31</v>
      </c>
      <c r="I208" s="65">
        <v>1</v>
      </c>
      <c r="J208" s="65">
        <v>269</v>
      </c>
      <c r="K208" s="65">
        <v>0</v>
      </c>
      <c r="L208" s="65">
        <v>16</v>
      </c>
      <c r="M208" s="65">
        <v>5</v>
      </c>
      <c r="N208" s="65">
        <v>160</v>
      </c>
      <c r="O208" s="65">
        <v>1</v>
      </c>
      <c r="P208" s="65">
        <v>0</v>
      </c>
      <c r="Q208" s="65">
        <v>2</v>
      </c>
      <c r="R208" s="65">
        <v>6</v>
      </c>
      <c r="S208" s="65">
        <v>0</v>
      </c>
      <c r="T208" s="65">
        <v>0</v>
      </c>
      <c r="U208" s="65">
        <v>0</v>
      </c>
      <c r="V208" s="65">
        <v>0</v>
      </c>
      <c r="W208" s="65">
        <v>0</v>
      </c>
      <c r="X208" s="65">
        <v>0</v>
      </c>
      <c r="Y208" s="65">
        <v>0</v>
      </c>
      <c r="Z208" s="65">
        <v>0</v>
      </c>
      <c r="AA208" s="65">
        <f t="shared" si="60"/>
        <v>2</v>
      </c>
      <c r="AB208" s="65">
        <f t="shared" si="60"/>
        <v>66</v>
      </c>
      <c r="AC208" s="65">
        <f t="shared" si="62"/>
        <v>68</v>
      </c>
      <c r="AD208" s="65">
        <f t="shared" si="61"/>
        <v>11</v>
      </c>
      <c r="AE208" s="65">
        <f t="shared" si="61"/>
        <v>597</v>
      </c>
      <c r="AF208" s="65">
        <f t="shared" si="63"/>
        <v>608</v>
      </c>
      <c r="AG208" s="47"/>
      <c r="AH208" s="62"/>
      <c r="AI208" s="62"/>
      <c r="AJ208" s="62"/>
      <c r="AK208" s="62"/>
      <c r="AL208" s="62"/>
      <c r="AM208" s="56"/>
      <c r="AN208" s="56"/>
      <c r="AO208" s="56"/>
      <c r="AP208" s="56"/>
    </row>
    <row r="209" spans="1:42" s="55" customFormat="1" ht="42.75" customHeight="1">
      <c r="A209" s="63">
        <v>21</v>
      </c>
      <c r="B209" s="63" t="s">
        <v>27</v>
      </c>
      <c r="C209" s="65">
        <v>0</v>
      </c>
      <c r="D209" s="65">
        <v>37</v>
      </c>
      <c r="E209" s="65">
        <v>0</v>
      </c>
      <c r="F209" s="65">
        <v>165</v>
      </c>
      <c r="G209" s="65">
        <v>0</v>
      </c>
      <c r="H209" s="65">
        <v>37</v>
      </c>
      <c r="I209" s="65">
        <v>9</v>
      </c>
      <c r="J209" s="65">
        <v>350</v>
      </c>
      <c r="K209" s="65">
        <v>4</v>
      </c>
      <c r="L209" s="65">
        <v>37</v>
      </c>
      <c r="M209" s="65">
        <v>34</v>
      </c>
      <c r="N209" s="65">
        <v>283</v>
      </c>
      <c r="O209" s="65">
        <v>1</v>
      </c>
      <c r="P209" s="65">
        <v>1</v>
      </c>
      <c r="Q209" s="65">
        <v>6</v>
      </c>
      <c r="R209" s="65">
        <v>7</v>
      </c>
      <c r="S209" s="65">
        <v>0</v>
      </c>
      <c r="T209" s="65">
        <v>0</v>
      </c>
      <c r="U209" s="65">
        <v>0</v>
      </c>
      <c r="V209" s="65">
        <v>0</v>
      </c>
      <c r="W209" s="65">
        <v>0</v>
      </c>
      <c r="X209" s="65">
        <v>0</v>
      </c>
      <c r="Y209" s="65">
        <v>0</v>
      </c>
      <c r="Z209" s="65">
        <v>0</v>
      </c>
      <c r="AA209" s="65">
        <f t="shared" si="60"/>
        <v>5</v>
      </c>
      <c r="AB209" s="65">
        <f t="shared" si="60"/>
        <v>112</v>
      </c>
      <c r="AC209" s="65">
        <f t="shared" si="62"/>
        <v>117</v>
      </c>
      <c r="AD209" s="65">
        <f t="shared" si="61"/>
        <v>49</v>
      </c>
      <c r="AE209" s="65">
        <f t="shared" si="61"/>
        <v>805</v>
      </c>
      <c r="AF209" s="65">
        <f t="shared" si="63"/>
        <v>854</v>
      </c>
      <c r="AG209" s="47"/>
      <c r="AH209" s="62"/>
      <c r="AI209" s="62"/>
      <c r="AJ209" s="62"/>
      <c r="AK209" s="62"/>
      <c r="AL209" s="62"/>
      <c r="AM209" s="56"/>
      <c r="AN209" s="56"/>
      <c r="AO209" s="56"/>
      <c r="AP209" s="56"/>
    </row>
    <row r="210" spans="1:42" s="55" customFormat="1" ht="42.75" customHeight="1">
      <c r="A210" s="63">
        <v>22</v>
      </c>
      <c r="B210" s="63" t="s">
        <v>28</v>
      </c>
      <c r="C210" s="65">
        <v>0</v>
      </c>
      <c r="D210" s="65">
        <v>40</v>
      </c>
      <c r="E210" s="65">
        <v>0</v>
      </c>
      <c r="F210" s="65">
        <v>257</v>
      </c>
      <c r="G210" s="65">
        <v>0</v>
      </c>
      <c r="H210" s="65">
        <v>43</v>
      </c>
      <c r="I210" s="65">
        <v>5</v>
      </c>
      <c r="J210" s="65">
        <v>386</v>
      </c>
      <c r="K210" s="65">
        <v>0</v>
      </c>
      <c r="L210" s="65">
        <v>21</v>
      </c>
      <c r="M210" s="65">
        <v>5</v>
      </c>
      <c r="N210" s="65">
        <v>279</v>
      </c>
      <c r="O210" s="65">
        <v>0</v>
      </c>
      <c r="P210" s="65">
        <v>0</v>
      </c>
      <c r="Q210" s="65">
        <v>3</v>
      </c>
      <c r="R210" s="65">
        <v>6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f t="shared" si="60"/>
        <v>0</v>
      </c>
      <c r="AB210" s="65">
        <f t="shared" si="60"/>
        <v>104</v>
      </c>
      <c r="AC210" s="65">
        <f t="shared" si="62"/>
        <v>104</v>
      </c>
      <c r="AD210" s="65">
        <f t="shared" si="61"/>
        <v>13</v>
      </c>
      <c r="AE210" s="65">
        <f t="shared" si="61"/>
        <v>928</v>
      </c>
      <c r="AF210" s="65">
        <f t="shared" si="63"/>
        <v>941</v>
      </c>
      <c r="AG210" s="47"/>
      <c r="AH210" s="62"/>
      <c r="AI210" s="62"/>
      <c r="AJ210" s="62"/>
      <c r="AK210" s="62"/>
      <c r="AL210" s="62"/>
      <c r="AM210" s="56"/>
      <c r="AN210" s="56"/>
      <c r="AO210" s="56"/>
      <c r="AP210" s="56"/>
    </row>
    <row r="211" spans="1:42" s="55" customFormat="1" ht="42.75" customHeight="1">
      <c r="A211" s="63">
        <v>23</v>
      </c>
      <c r="B211" s="63" t="s">
        <v>45</v>
      </c>
      <c r="C211" s="65">
        <v>0</v>
      </c>
      <c r="D211" s="65">
        <v>18</v>
      </c>
      <c r="E211" s="65">
        <v>0</v>
      </c>
      <c r="F211" s="65">
        <v>88</v>
      </c>
      <c r="G211" s="65">
        <v>0</v>
      </c>
      <c r="H211" s="65">
        <v>10</v>
      </c>
      <c r="I211" s="65">
        <v>0</v>
      </c>
      <c r="J211" s="65">
        <v>116</v>
      </c>
      <c r="K211" s="65">
        <v>0</v>
      </c>
      <c r="L211" s="65">
        <v>4</v>
      </c>
      <c r="M211" s="65">
        <v>0</v>
      </c>
      <c r="N211" s="65">
        <v>66</v>
      </c>
      <c r="O211" s="65">
        <v>0</v>
      </c>
      <c r="P211" s="65">
        <v>1</v>
      </c>
      <c r="Q211" s="65">
        <v>2</v>
      </c>
      <c r="R211" s="65">
        <v>2</v>
      </c>
      <c r="S211" s="65">
        <v>0</v>
      </c>
      <c r="T211" s="65">
        <v>0</v>
      </c>
      <c r="U211" s="65">
        <v>0</v>
      </c>
      <c r="V211" s="65">
        <v>0</v>
      </c>
      <c r="W211" s="65">
        <v>0</v>
      </c>
      <c r="X211" s="65">
        <v>0</v>
      </c>
      <c r="Y211" s="65">
        <v>0</v>
      </c>
      <c r="Z211" s="65">
        <v>0</v>
      </c>
      <c r="AA211" s="65">
        <f t="shared" si="60"/>
        <v>0</v>
      </c>
      <c r="AB211" s="65">
        <f t="shared" si="60"/>
        <v>33</v>
      </c>
      <c r="AC211" s="65">
        <f t="shared" si="62"/>
        <v>33</v>
      </c>
      <c r="AD211" s="65">
        <f t="shared" si="61"/>
        <v>2</v>
      </c>
      <c r="AE211" s="65">
        <f t="shared" si="61"/>
        <v>272</v>
      </c>
      <c r="AF211" s="65">
        <f t="shared" si="63"/>
        <v>274</v>
      </c>
      <c r="AG211" s="47"/>
      <c r="AH211" s="62"/>
      <c r="AI211" s="62"/>
      <c r="AJ211" s="62"/>
      <c r="AK211" s="62"/>
      <c r="AL211" s="62"/>
      <c r="AM211" s="56"/>
      <c r="AN211" s="56"/>
      <c r="AO211" s="56"/>
      <c r="AP211" s="56"/>
    </row>
    <row r="212" spans="1:42" s="125" customFormat="1" ht="42.75" customHeight="1">
      <c r="A212" s="613" t="s">
        <v>29</v>
      </c>
      <c r="B212" s="614"/>
      <c r="C212" s="66">
        <f>SUM(C208:C211)</f>
        <v>1</v>
      </c>
      <c r="D212" s="66">
        <f aca="true" t="shared" si="72" ref="D212:AA212">SUM(D208:D211)</f>
        <v>114</v>
      </c>
      <c r="E212" s="66">
        <f t="shared" si="72"/>
        <v>3</v>
      </c>
      <c r="F212" s="66">
        <f t="shared" si="72"/>
        <v>672</v>
      </c>
      <c r="G212" s="66">
        <f t="shared" si="72"/>
        <v>0</v>
      </c>
      <c r="H212" s="66">
        <f t="shared" si="72"/>
        <v>121</v>
      </c>
      <c r="I212" s="66">
        <f t="shared" si="72"/>
        <v>15</v>
      </c>
      <c r="J212" s="66">
        <f t="shared" si="72"/>
        <v>1121</v>
      </c>
      <c r="K212" s="66">
        <f t="shared" si="72"/>
        <v>4</v>
      </c>
      <c r="L212" s="66">
        <f t="shared" si="72"/>
        <v>78</v>
      </c>
      <c r="M212" s="66">
        <f t="shared" si="72"/>
        <v>44</v>
      </c>
      <c r="N212" s="66">
        <f t="shared" si="72"/>
        <v>788</v>
      </c>
      <c r="O212" s="66">
        <f t="shared" si="72"/>
        <v>2</v>
      </c>
      <c r="P212" s="66">
        <f t="shared" si="72"/>
        <v>2</v>
      </c>
      <c r="Q212" s="66">
        <f t="shared" si="72"/>
        <v>13</v>
      </c>
      <c r="R212" s="66">
        <f t="shared" si="72"/>
        <v>21</v>
      </c>
      <c r="S212" s="66">
        <f t="shared" si="72"/>
        <v>0</v>
      </c>
      <c r="T212" s="66">
        <f t="shared" si="72"/>
        <v>0</v>
      </c>
      <c r="U212" s="66">
        <f t="shared" si="72"/>
        <v>0</v>
      </c>
      <c r="V212" s="66">
        <f t="shared" si="72"/>
        <v>0</v>
      </c>
      <c r="W212" s="66">
        <f t="shared" si="72"/>
        <v>0</v>
      </c>
      <c r="X212" s="66">
        <f t="shared" si="72"/>
        <v>0</v>
      </c>
      <c r="Y212" s="66">
        <f t="shared" si="72"/>
        <v>0</v>
      </c>
      <c r="Z212" s="66">
        <f t="shared" si="72"/>
        <v>0</v>
      </c>
      <c r="AA212" s="66">
        <f t="shared" si="72"/>
        <v>7</v>
      </c>
      <c r="AB212" s="66">
        <f aca="true" t="shared" si="73" ref="AB212:AB225">D212+H212+L212+P212+T212+X212</f>
        <v>315</v>
      </c>
      <c r="AC212" s="66">
        <f t="shared" si="62"/>
        <v>322</v>
      </c>
      <c r="AD212" s="66">
        <f t="shared" si="61"/>
        <v>75</v>
      </c>
      <c r="AE212" s="66">
        <f t="shared" si="61"/>
        <v>2602</v>
      </c>
      <c r="AF212" s="66">
        <f t="shared" si="63"/>
        <v>2677</v>
      </c>
      <c r="AG212" s="48"/>
      <c r="AH212" s="61"/>
      <c r="AI212" s="61"/>
      <c r="AJ212" s="61"/>
      <c r="AK212" s="61"/>
      <c r="AL212" s="61"/>
      <c r="AM212" s="44"/>
      <c r="AN212" s="44"/>
      <c r="AO212" s="44"/>
      <c r="AP212" s="44"/>
    </row>
    <row r="213" spans="1:42" s="125" customFormat="1" ht="42.75" customHeight="1">
      <c r="A213" s="613" t="s">
        <v>30</v>
      </c>
      <c r="B213" s="614"/>
      <c r="C213" s="66">
        <f>C202+C207+C212</f>
        <v>14</v>
      </c>
      <c r="D213" s="66">
        <f aca="true" t="shared" si="74" ref="D213:AA213">D202+D207+D212</f>
        <v>179</v>
      </c>
      <c r="E213" s="66">
        <f t="shared" si="74"/>
        <v>35</v>
      </c>
      <c r="F213" s="66">
        <f t="shared" si="74"/>
        <v>1079</v>
      </c>
      <c r="G213" s="66">
        <f t="shared" si="74"/>
        <v>22</v>
      </c>
      <c r="H213" s="66">
        <f t="shared" si="74"/>
        <v>171</v>
      </c>
      <c r="I213" s="66">
        <f t="shared" si="74"/>
        <v>74</v>
      </c>
      <c r="J213" s="66">
        <f t="shared" si="74"/>
        <v>1552</v>
      </c>
      <c r="K213" s="66">
        <f t="shared" si="74"/>
        <v>32</v>
      </c>
      <c r="L213" s="66">
        <f t="shared" si="74"/>
        <v>115</v>
      </c>
      <c r="M213" s="66">
        <f t="shared" si="74"/>
        <v>153</v>
      </c>
      <c r="N213" s="66">
        <f t="shared" si="74"/>
        <v>1090</v>
      </c>
      <c r="O213" s="66">
        <f t="shared" si="74"/>
        <v>2</v>
      </c>
      <c r="P213" s="66">
        <f t="shared" si="74"/>
        <v>6</v>
      </c>
      <c r="Q213" s="66">
        <f t="shared" si="74"/>
        <v>27</v>
      </c>
      <c r="R213" s="66">
        <f t="shared" si="74"/>
        <v>37</v>
      </c>
      <c r="S213" s="66">
        <f t="shared" si="74"/>
        <v>0</v>
      </c>
      <c r="T213" s="66">
        <f t="shared" si="74"/>
        <v>0</v>
      </c>
      <c r="U213" s="66">
        <f t="shared" si="74"/>
        <v>0</v>
      </c>
      <c r="V213" s="66">
        <f t="shared" si="74"/>
        <v>0</v>
      </c>
      <c r="W213" s="66">
        <f t="shared" si="74"/>
        <v>0</v>
      </c>
      <c r="X213" s="66">
        <f t="shared" si="74"/>
        <v>0</v>
      </c>
      <c r="Y213" s="66">
        <f t="shared" si="74"/>
        <v>0</v>
      </c>
      <c r="Z213" s="66">
        <f t="shared" si="74"/>
        <v>2</v>
      </c>
      <c r="AA213" s="66">
        <f t="shared" si="74"/>
        <v>70</v>
      </c>
      <c r="AB213" s="66">
        <f t="shared" si="73"/>
        <v>471</v>
      </c>
      <c r="AC213" s="66">
        <f t="shared" si="62"/>
        <v>541</v>
      </c>
      <c r="AD213" s="66">
        <f t="shared" si="61"/>
        <v>289</v>
      </c>
      <c r="AE213" s="66">
        <f t="shared" si="61"/>
        <v>3760</v>
      </c>
      <c r="AF213" s="66">
        <f t="shared" si="63"/>
        <v>4049</v>
      </c>
      <c r="AG213" s="48"/>
      <c r="AH213" s="61"/>
      <c r="AI213" s="61"/>
      <c r="AJ213" s="61"/>
      <c r="AK213" s="61"/>
      <c r="AL213" s="61"/>
      <c r="AM213" s="44"/>
      <c r="AN213" s="44"/>
      <c r="AO213" s="44"/>
      <c r="AP213" s="44"/>
    </row>
    <row r="214" spans="1:41" s="55" customFormat="1" ht="42.75" customHeight="1">
      <c r="A214" s="63">
        <v>24</v>
      </c>
      <c r="B214" s="63" t="s">
        <v>31</v>
      </c>
      <c r="C214" s="65">
        <v>1</v>
      </c>
      <c r="D214" s="65">
        <v>72</v>
      </c>
      <c r="E214" s="65">
        <v>16</v>
      </c>
      <c r="F214" s="65">
        <v>409</v>
      </c>
      <c r="G214" s="65">
        <v>5</v>
      </c>
      <c r="H214" s="65">
        <v>75</v>
      </c>
      <c r="I214" s="65">
        <v>33</v>
      </c>
      <c r="J214" s="65">
        <v>367</v>
      </c>
      <c r="K214" s="65">
        <v>14</v>
      </c>
      <c r="L214" s="65">
        <v>91</v>
      </c>
      <c r="M214" s="65">
        <v>44</v>
      </c>
      <c r="N214" s="65">
        <v>481</v>
      </c>
      <c r="O214" s="65">
        <v>2</v>
      </c>
      <c r="P214" s="65">
        <v>2</v>
      </c>
      <c r="Q214" s="65">
        <v>13</v>
      </c>
      <c r="R214" s="65">
        <v>14</v>
      </c>
      <c r="S214" s="65">
        <v>0</v>
      </c>
      <c r="T214" s="65">
        <v>0</v>
      </c>
      <c r="U214" s="65">
        <v>2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f>C214+G214+K214+O214+S214+W214</f>
        <v>22</v>
      </c>
      <c r="AB214" s="65">
        <f t="shared" si="73"/>
        <v>240</v>
      </c>
      <c r="AC214" s="65">
        <f t="shared" si="62"/>
        <v>262</v>
      </c>
      <c r="AD214" s="65">
        <f t="shared" si="61"/>
        <v>108</v>
      </c>
      <c r="AE214" s="65">
        <f t="shared" si="61"/>
        <v>1271</v>
      </c>
      <c r="AF214" s="65">
        <f t="shared" si="63"/>
        <v>1379</v>
      </c>
      <c r="AG214" s="47"/>
      <c r="AH214" s="62"/>
      <c r="AI214" s="62"/>
      <c r="AJ214" s="62"/>
      <c r="AK214" s="62"/>
      <c r="AL214" s="62"/>
      <c r="AM214" s="56"/>
      <c r="AN214" s="56"/>
      <c r="AO214" s="56"/>
    </row>
    <row r="215" spans="1:41" s="55" customFormat="1" ht="42.75" customHeight="1">
      <c r="A215" s="63">
        <v>25</v>
      </c>
      <c r="B215" s="63" t="s">
        <v>174</v>
      </c>
      <c r="C215" s="65">
        <v>0</v>
      </c>
      <c r="D215" s="65">
        <v>18</v>
      </c>
      <c r="E215" s="65">
        <v>2</v>
      </c>
      <c r="F215" s="65">
        <v>231</v>
      </c>
      <c r="G215" s="65">
        <v>2</v>
      </c>
      <c r="H215" s="65">
        <v>18</v>
      </c>
      <c r="I215" s="65">
        <v>4</v>
      </c>
      <c r="J215" s="65">
        <v>214</v>
      </c>
      <c r="K215" s="65">
        <v>1</v>
      </c>
      <c r="L215" s="65">
        <v>31</v>
      </c>
      <c r="M215" s="65">
        <v>3</v>
      </c>
      <c r="N215" s="65">
        <v>269</v>
      </c>
      <c r="O215" s="65">
        <v>0</v>
      </c>
      <c r="P215" s="65">
        <v>1</v>
      </c>
      <c r="Q215" s="65">
        <v>1</v>
      </c>
      <c r="R215" s="65">
        <v>1</v>
      </c>
      <c r="S215" s="65">
        <v>0</v>
      </c>
      <c r="T215" s="65">
        <v>0</v>
      </c>
      <c r="U215" s="65">
        <v>0</v>
      </c>
      <c r="V215" s="65">
        <v>0</v>
      </c>
      <c r="W215" s="65">
        <v>0</v>
      </c>
      <c r="X215" s="65">
        <v>0</v>
      </c>
      <c r="Y215" s="65">
        <v>0</v>
      </c>
      <c r="Z215" s="65">
        <v>0</v>
      </c>
      <c r="AA215" s="65">
        <f>C215+G215+K215+O215+S215+W215</f>
        <v>3</v>
      </c>
      <c r="AB215" s="65">
        <f t="shared" si="73"/>
        <v>68</v>
      </c>
      <c r="AC215" s="65">
        <f t="shared" si="62"/>
        <v>71</v>
      </c>
      <c r="AD215" s="65">
        <f t="shared" si="61"/>
        <v>10</v>
      </c>
      <c r="AE215" s="65">
        <f t="shared" si="61"/>
        <v>715</v>
      </c>
      <c r="AF215" s="65">
        <f t="shared" si="63"/>
        <v>725</v>
      </c>
      <c r="AG215" s="47"/>
      <c r="AH215" s="62"/>
      <c r="AI215" s="62"/>
      <c r="AJ215" s="62"/>
      <c r="AK215" s="62"/>
      <c r="AL215" s="62"/>
      <c r="AM215" s="56"/>
      <c r="AN215" s="56"/>
      <c r="AO215" s="56"/>
    </row>
    <row r="216" spans="1:41" s="55" customFormat="1" ht="42.75" customHeight="1">
      <c r="A216" s="63">
        <v>26</v>
      </c>
      <c r="B216" s="63" t="s">
        <v>32</v>
      </c>
      <c r="C216" s="65">
        <v>0</v>
      </c>
      <c r="D216" s="65">
        <v>53</v>
      </c>
      <c r="E216" s="65">
        <v>0</v>
      </c>
      <c r="F216" s="65">
        <v>405</v>
      </c>
      <c r="G216" s="65">
        <v>0</v>
      </c>
      <c r="H216" s="65">
        <v>91</v>
      </c>
      <c r="I216" s="65">
        <v>0</v>
      </c>
      <c r="J216" s="65">
        <v>658</v>
      </c>
      <c r="K216" s="65">
        <v>0</v>
      </c>
      <c r="L216" s="65">
        <v>48</v>
      </c>
      <c r="M216" s="65">
        <v>0</v>
      </c>
      <c r="N216" s="65">
        <v>396</v>
      </c>
      <c r="O216" s="65">
        <v>0</v>
      </c>
      <c r="P216" s="65">
        <v>0</v>
      </c>
      <c r="Q216" s="65">
        <v>0</v>
      </c>
      <c r="R216" s="65">
        <v>1</v>
      </c>
      <c r="S216" s="65">
        <v>0</v>
      </c>
      <c r="T216" s="65">
        <v>0</v>
      </c>
      <c r="U216" s="65">
        <v>0</v>
      </c>
      <c r="V216" s="65">
        <v>0</v>
      </c>
      <c r="W216" s="65">
        <v>0</v>
      </c>
      <c r="X216" s="65">
        <v>0</v>
      </c>
      <c r="Y216" s="65">
        <v>0</v>
      </c>
      <c r="Z216" s="65">
        <v>0</v>
      </c>
      <c r="AA216" s="65">
        <f>C216+G216+K216+O216+S216+W216</f>
        <v>0</v>
      </c>
      <c r="AB216" s="65">
        <f t="shared" si="73"/>
        <v>192</v>
      </c>
      <c r="AC216" s="65">
        <f t="shared" si="62"/>
        <v>192</v>
      </c>
      <c r="AD216" s="65">
        <f t="shared" si="61"/>
        <v>0</v>
      </c>
      <c r="AE216" s="65">
        <f t="shared" si="61"/>
        <v>1460</v>
      </c>
      <c r="AF216" s="65">
        <f t="shared" si="63"/>
        <v>1460</v>
      </c>
      <c r="AG216" s="47"/>
      <c r="AH216" s="62"/>
      <c r="AI216" s="62"/>
      <c r="AJ216" s="62"/>
      <c r="AK216" s="62"/>
      <c r="AL216" s="62"/>
      <c r="AM216" s="56"/>
      <c r="AN216" s="56"/>
      <c r="AO216" s="56"/>
    </row>
    <row r="217" spans="1:41" s="55" customFormat="1" ht="42.75" customHeight="1">
      <c r="A217" s="63">
        <v>27</v>
      </c>
      <c r="B217" s="63" t="s">
        <v>33</v>
      </c>
      <c r="C217" s="65">
        <v>0</v>
      </c>
      <c r="D217" s="65">
        <v>62</v>
      </c>
      <c r="E217" s="65">
        <v>0</v>
      </c>
      <c r="F217" s="65">
        <v>533</v>
      </c>
      <c r="G217" s="65">
        <v>0</v>
      </c>
      <c r="H217" s="65">
        <v>76</v>
      </c>
      <c r="I217" s="65">
        <v>0</v>
      </c>
      <c r="J217" s="65">
        <v>669</v>
      </c>
      <c r="K217" s="65">
        <v>0</v>
      </c>
      <c r="L217" s="65">
        <v>79</v>
      </c>
      <c r="M217" s="65">
        <v>0</v>
      </c>
      <c r="N217" s="65">
        <v>576</v>
      </c>
      <c r="O217" s="65">
        <v>0</v>
      </c>
      <c r="P217" s="65">
        <v>0</v>
      </c>
      <c r="Q217" s="65">
        <v>0</v>
      </c>
      <c r="R217" s="65">
        <v>4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f>C217+G217+K217+O217+S217+W217</f>
        <v>0</v>
      </c>
      <c r="AB217" s="65">
        <f t="shared" si="73"/>
        <v>217</v>
      </c>
      <c r="AC217" s="65">
        <f t="shared" si="62"/>
        <v>217</v>
      </c>
      <c r="AD217" s="65">
        <f t="shared" si="61"/>
        <v>0</v>
      </c>
      <c r="AE217" s="65">
        <f t="shared" si="61"/>
        <v>1782</v>
      </c>
      <c r="AF217" s="65">
        <f t="shared" si="63"/>
        <v>1782</v>
      </c>
      <c r="AG217" s="47"/>
      <c r="AH217" s="62"/>
      <c r="AI217" s="62"/>
      <c r="AJ217" s="62"/>
      <c r="AK217" s="62"/>
      <c r="AL217" s="62"/>
      <c r="AM217" s="56"/>
      <c r="AN217" s="56"/>
      <c r="AO217" s="56"/>
    </row>
    <row r="218" spans="1:41" s="125" customFormat="1" ht="42.75" customHeight="1">
      <c r="A218" s="613" t="s">
        <v>34</v>
      </c>
      <c r="B218" s="614"/>
      <c r="C218" s="66">
        <f>SUM(C214:C217)</f>
        <v>1</v>
      </c>
      <c r="D218" s="66">
        <f aca="true" t="shared" si="75" ref="D218:AA218">SUM(D214:D217)</f>
        <v>205</v>
      </c>
      <c r="E218" s="66">
        <f t="shared" si="75"/>
        <v>18</v>
      </c>
      <c r="F218" s="66">
        <f t="shared" si="75"/>
        <v>1578</v>
      </c>
      <c r="G218" s="66">
        <f t="shared" si="75"/>
        <v>7</v>
      </c>
      <c r="H218" s="66">
        <f t="shared" si="75"/>
        <v>260</v>
      </c>
      <c r="I218" s="66">
        <f t="shared" si="75"/>
        <v>37</v>
      </c>
      <c r="J218" s="66">
        <f t="shared" si="75"/>
        <v>1908</v>
      </c>
      <c r="K218" s="66">
        <f t="shared" si="75"/>
        <v>15</v>
      </c>
      <c r="L218" s="66">
        <f t="shared" si="75"/>
        <v>249</v>
      </c>
      <c r="M218" s="66">
        <f t="shared" si="75"/>
        <v>47</v>
      </c>
      <c r="N218" s="66">
        <f t="shared" si="75"/>
        <v>1722</v>
      </c>
      <c r="O218" s="66">
        <f t="shared" si="75"/>
        <v>2</v>
      </c>
      <c r="P218" s="66">
        <f t="shared" si="75"/>
        <v>3</v>
      </c>
      <c r="Q218" s="66">
        <f t="shared" si="75"/>
        <v>14</v>
      </c>
      <c r="R218" s="66">
        <f t="shared" si="75"/>
        <v>20</v>
      </c>
      <c r="S218" s="66">
        <f t="shared" si="75"/>
        <v>0</v>
      </c>
      <c r="T218" s="66">
        <f t="shared" si="75"/>
        <v>0</v>
      </c>
      <c r="U218" s="66">
        <f t="shared" si="75"/>
        <v>2</v>
      </c>
      <c r="V218" s="66">
        <f t="shared" si="75"/>
        <v>0</v>
      </c>
      <c r="W218" s="66">
        <f t="shared" si="75"/>
        <v>0</v>
      </c>
      <c r="X218" s="66">
        <f t="shared" si="75"/>
        <v>0</v>
      </c>
      <c r="Y218" s="66">
        <f t="shared" si="75"/>
        <v>0</v>
      </c>
      <c r="Z218" s="66">
        <f t="shared" si="75"/>
        <v>0</v>
      </c>
      <c r="AA218" s="66">
        <f t="shared" si="75"/>
        <v>25</v>
      </c>
      <c r="AB218" s="66">
        <f t="shared" si="73"/>
        <v>717</v>
      </c>
      <c r="AC218" s="66">
        <f t="shared" si="62"/>
        <v>742</v>
      </c>
      <c r="AD218" s="66">
        <f t="shared" si="61"/>
        <v>118</v>
      </c>
      <c r="AE218" s="66">
        <f t="shared" si="61"/>
        <v>5228</v>
      </c>
      <c r="AF218" s="66">
        <f t="shared" si="63"/>
        <v>5346</v>
      </c>
      <c r="AG218" s="48"/>
      <c r="AH218" s="121"/>
      <c r="AI218" s="121"/>
      <c r="AJ218" s="61"/>
      <c r="AK218" s="61"/>
      <c r="AL218" s="61"/>
      <c r="AM218" s="44"/>
      <c r="AN218" s="44"/>
      <c r="AO218" s="44"/>
    </row>
    <row r="219" spans="1:41" s="55" customFormat="1" ht="42.75" customHeight="1">
      <c r="A219" s="63">
        <v>28</v>
      </c>
      <c r="B219" s="63" t="s">
        <v>35</v>
      </c>
      <c r="C219" s="65">
        <v>0</v>
      </c>
      <c r="D219" s="65">
        <v>43</v>
      </c>
      <c r="E219" s="65">
        <v>0</v>
      </c>
      <c r="F219" s="65">
        <v>311</v>
      </c>
      <c r="G219" s="65">
        <v>0</v>
      </c>
      <c r="H219" s="65">
        <v>52</v>
      </c>
      <c r="I219" s="65">
        <v>6</v>
      </c>
      <c r="J219" s="65">
        <v>286</v>
      </c>
      <c r="K219" s="65">
        <v>2</v>
      </c>
      <c r="L219" s="65">
        <v>40</v>
      </c>
      <c r="M219" s="65">
        <v>30</v>
      </c>
      <c r="N219" s="65">
        <v>262</v>
      </c>
      <c r="O219" s="65">
        <v>0</v>
      </c>
      <c r="P219" s="65">
        <v>0</v>
      </c>
      <c r="Q219" s="65">
        <v>8</v>
      </c>
      <c r="R219" s="65">
        <v>1</v>
      </c>
      <c r="S219" s="65">
        <v>0</v>
      </c>
      <c r="T219" s="65">
        <v>0</v>
      </c>
      <c r="U219" s="65">
        <v>0</v>
      </c>
      <c r="V219" s="65">
        <v>0</v>
      </c>
      <c r="W219" s="65">
        <v>0</v>
      </c>
      <c r="X219" s="65">
        <v>0</v>
      </c>
      <c r="Y219" s="65">
        <v>1</v>
      </c>
      <c r="Z219" s="65">
        <v>0</v>
      </c>
      <c r="AA219" s="65">
        <f>C219+G219+K219+O219+S219+W219</f>
        <v>2</v>
      </c>
      <c r="AB219" s="65">
        <f t="shared" si="73"/>
        <v>135</v>
      </c>
      <c r="AC219" s="65">
        <f t="shared" si="62"/>
        <v>137</v>
      </c>
      <c r="AD219" s="65">
        <f t="shared" si="61"/>
        <v>45</v>
      </c>
      <c r="AE219" s="65">
        <f t="shared" si="61"/>
        <v>860</v>
      </c>
      <c r="AF219" s="65">
        <f t="shared" si="63"/>
        <v>905</v>
      </c>
      <c r="AG219" s="47"/>
      <c r="AH219" s="62"/>
      <c r="AI219" s="62"/>
      <c r="AJ219" s="62"/>
      <c r="AK219" s="62"/>
      <c r="AL219" s="62"/>
      <c r="AM219" s="56"/>
      <c r="AN219" s="56"/>
      <c r="AO219" s="56"/>
    </row>
    <row r="220" spans="1:41" s="55" customFormat="1" ht="42.75" customHeight="1">
      <c r="A220" s="63">
        <v>29</v>
      </c>
      <c r="B220" s="63" t="s">
        <v>36</v>
      </c>
      <c r="C220" s="65">
        <v>0</v>
      </c>
      <c r="D220" s="65">
        <v>55</v>
      </c>
      <c r="E220" s="65">
        <v>1</v>
      </c>
      <c r="F220" s="65">
        <v>348</v>
      </c>
      <c r="G220" s="65">
        <v>0</v>
      </c>
      <c r="H220" s="65">
        <v>47</v>
      </c>
      <c r="I220" s="65">
        <v>0</v>
      </c>
      <c r="J220" s="65">
        <v>329</v>
      </c>
      <c r="K220" s="65">
        <v>1</v>
      </c>
      <c r="L220" s="65">
        <v>51</v>
      </c>
      <c r="M220" s="65">
        <v>7</v>
      </c>
      <c r="N220" s="65">
        <v>294</v>
      </c>
      <c r="O220" s="65">
        <v>0</v>
      </c>
      <c r="P220" s="65">
        <v>0</v>
      </c>
      <c r="Q220" s="65">
        <v>1</v>
      </c>
      <c r="R220" s="65">
        <v>0</v>
      </c>
      <c r="S220" s="65">
        <v>0</v>
      </c>
      <c r="T220" s="65">
        <v>0</v>
      </c>
      <c r="U220" s="65">
        <v>0</v>
      </c>
      <c r="V220" s="65">
        <v>0</v>
      </c>
      <c r="W220" s="65">
        <v>0</v>
      </c>
      <c r="X220" s="65">
        <v>0</v>
      </c>
      <c r="Y220" s="65">
        <v>0</v>
      </c>
      <c r="Z220" s="65">
        <v>0</v>
      </c>
      <c r="AA220" s="65">
        <f>C220+G220+K220+O220+S220+W220</f>
        <v>1</v>
      </c>
      <c r="AB220" s="65">
        <f t="shared" si="73"/>
        <v>153</v>
      </c>
      <c r="AC220" s="65">
        <f t="shared" si="62"/>
        <v>154</v>
      </c>
      <c r="AD220" s="65">
        <f t="shared" si="61"/>
        <v>9</v>
      </c>
      <c r="AE220" s="65">
        <f t="shared" si="61"/>
        <v>971</v>
      </c>
      <c r="AF220" s="65">
        <f t="shared" si="63"/>
        <v>980</v>
      </c>
      <c r="AG220" s="47"/>
      <c r="AH220" s="62"/>
      <c r="AI220" s="62"/>
      <c r="AJ220" s="62"/>
      <c r="AK220" s="62"/>
      <c r="AL220" s="62"/>
      <c r="AM220" s="56"/>
      <c r="AN220" s="56"/>
      <c r="AO220" s="56"/>
    </row>
    <row r="221" spans="1:41" s="55" customFormat="1" ht="42.75" customHeight="1">
      <c r="A221" s="63">
        <v>30</v>
      </c>
      <c r="B221" s="63" t="s">
        <v>37</v>
      </c>
      <c r="C221" s="65">
        <v>0</v>
      </c>
      <c r="D221" s="65">
        <v>49</v>
      </c>
      <c r="E221" s="65">
        <v>0</v>
      </c>
      <c r="F221" s="65">
        <v>396</v>
      </c>
      <c r="G221" s="65">
        <v>0</v>
      </c>
      <c r="H221" s="65">
        <v>38</v>
      </c>
      <c r="I221" s="65">
        <v>0</v>
      </c>
      <c r="J221" s="65">
        <v>307</v>
      </c>
      <c r="K221" s="65">
        <v>0</v>
      </c>
      <c r="L221" s="65">
        <v>42</v>
      </c>
      <c r="M221" s="65">
        <v>0</v>
      </c>
      <c r="N221" s="65">
        <v>241</v>
      </c>
      <c r="O221" s="65">
        <v>0</v>
      </c>
      <c r="P221" s="65">
        <v>0</v>
      </c>
      <c r="Q221" s="65">
        <v>0</v>
      </c>
      <c r="R221" s="65">
        <v>3</v>
      </c>
      <c r="S221" s="65">
        <v>0</v>
      </c>
      <c r="T221" s="65">
        <v>0</v>
      </c>
      <c r="U221" s="65">
        <v>0</v>
      </c>
      <c r="V221" s="65">
        <v>0</v>
      </c>
      <c r="W221" s="65">
        <v>0</v>
      </c>
      <c r="X221" s="65">
        <v>0</v>
      </c>
      <c r="Y221" s="65">
        <v>0</v>
      </c>
      <c r="Z221" s="65">
        <v>0</v>
      </c>
      <c r="AA221" s="65">
        <f>C221+G221+K221+O221+S221+W221</f>
        <v>0</v>
      </c>
      <c r="AB221" s="65">
        <f t="shared" si="73"/>
        <v>129</v>
      </c>
      <c r="AC221" s="65">
        <f t="shared" si="62"/>
        <v>129</v>
      </c>
      <c r="AD221" s="65">
        <f t="shared" si="61"/>
        <v>0</v>
      </c>
      <c r="AE221" s="65">
        <f t="shared" si="61"/>
        <v>947</v>
      </c>
      <c r="AF221" s="65">
        <f t="shared" si="63"/>
        <v>947</v>
      </c>
      <c r="AG221" s="47"/>
      <c r="AH221" s="62"/>
      <c r="AI221" s="62"/>
      <c r="AJ221" s="62"/>
      <c r="AK221" s="62"/>
      <c r="AL221" s="62"/>
      <c r="AM221" s="56"/>
      <c r="AN221" s="56"/>
      <c r="AO221" s="56"/>
    </row>
    <row r="222" spans="1:41" s="55" customFormat="1" ht="42.75" customHeight="1">
      <c r="A222" s="63">
        <v>31</v>
      </c>
      <c r="B222" s="63" t="s">
        <v>38</v>
      </c>
      <c r="C222" s="65">
        <v>0</v>
      </c>
      <c r="D222" s="65">
        <v>55</v>
      </c>
      <c r="E222" s="65">
        <v>4</v>
      </c>
      <c r="F222" s="65">
        <v>570</v>
      </c>
      <c r="G222" s="65">
        <v>0</v>
      </c>
      <c r="H222" s="65">
        <v>57</v>
      </c>
      <c r="I222" s="65">
        <v>6</v>
      </c>
      <c r="J222" s="65">
        <v>401</v>
      </c>
      <c r="K222" s="65">
        <v>0</v>
      </c>
      <c r="L222" s="65">
        <v>32</v>
      </c>
      <c r="M222" s="65">
        <v>11</v>
      </c>
      <c r="N222" s="65">
        <v>249</v>
      </c>
      <c r="O222" s="65">
        <v>2</v>
      </c>
      <c r="P222" s="65">
        <v>0</v>
      </c>
      <c r="Q222" s="65">
        <v>4</v>
      </c>
      <c r="R222" s="65">
        <v>0</v>
      </c>
      <c r="S222" s="65">
        <v>0</v>
      </c>
      <c r="T222" s="65">
        <v>0</v>
      </c>
      <c r="U222" s="65">
        <v>0</v>
      </c>
      <c r="V222" s="65">
        <v>0</v>
      </c>
      <c r="W222" s="65">
        <v>0</v>
      </c>
      <c r="X222" s="65">
        <v>0</v>
      </c>
      <c r="Y222" s="65">
        <v>0</v>
      </c>
      <c r="Z222" s="65">
        <v>0</v>
      </c>
      <c r="AA222" s="65">
        <f>C222+G222+K222+O222+S222+W222</f>
        <v>2</v>
      </c>
      <c r="AB222" s="65">
        <f t="shared" si="73"/>
        <v>144</v>
      </c>
      <c r="AC222" s="65">
        <f t="shared" si="62"/>
        <v>146</v>
      </c>
      <c r="AD222" s="65">
        <f t="shared" si="61"/>
        <v>25</v>
      </c>
      <c r="AE222" s="65">
        <f t="shared" si="61"/>
        <v>1220</v>
      </c>
      <c r="AF222" s="65">
        <f t="shared" si="63"/>
        <v>1245</v>
      </c>
      <c r="AG222" s="47"/>
      <c r="AH222" s="62"/>
      <c r="AI222" s="62"/>
      <c r="AJ222" s="62"/>
      <c r="AK222" s="62"/>
      <c r="AL222" s="62"/>
      <c r="AM222" s="56"/>
      <c r="AN222" s="56"/>
      <c r="AO222" s="56"/>
    </row>
    <row r="223" spans="1:41" s="125" customFormat="1" ht="51" customHeight="1">
      <c r="A223" s="613" t="s">
        <v>39</v>
      </c>
      <c r="B223" s="614"/>
      <c r="C223" s="66">
        <v>0</v>
      </c>
      <c r="D223" s="66">
        <v>202</v>
      </c>
      <c r="E223" s="66">
        <v>5</v>
      </c>
      <c r="F223" s="66">
        <v>1625</v>
      </c>
      <c r="G223" s="66">
        <v>0</v>
      </c>
      <c r="H223" s="66">
        <v>194</v>
      </c>
      <c r="I223" s="66">
        <v>12</v>
      </c>
      <c r="J223" s="66">
        <v>1323</v>
      </c>
      <c r="K223" s="66">
        <v>3</v>
      </c>
      <c r="L223" s="66">
        <v>165</v>
      </c>
      <c r="M223" s="66">
        <v>48</v>
      </c>
      <c r="N223" s="66">
        <v>1046</v>
      </c>
      <c r="O223" s="66">
        <v>2</v>
      </c>
      <c r="P223" s="66">
        <v>0</v>
      </c>
      <c r="Q223" s="66">
        <v>13</v>
      </c>
      <c r="R223" s="66">
        <v>4</v>
      </c>
      <c r="S223" s="66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v>1</v>
      </c>
      <c r="Z223" s="66">
        <v>0</v>
      </c>
      <c r="AA223" s="66">
        <f>SUM(AA219:AA222)</f>
        <v>5</v>
      </c>
      <c r="AB223" s="66">
        <f t="shared" si="73"/>
        <v>561</v>
      </c>
      <c r="AC223" s="66">
        <f t="shared" si="62"/>
        <v>566</v>
      </c>
      <c r="AD223" s="66">
        <f t="shared" si="61"/>
        <v>79</v>
      </c>
      <c r="AE223" s="66">
        <f t="shared" si="61"/>
        <v>3998</v>
      </c>
      <c r="AF223" s="66">
        <f t="shared" si="63"/>
        <v>4077</v>
      </c>
      <c r="AG223" s="48"/>
      <c r="AH223" s="61"/>
      <c r="AI223" s="61"/>
      <c r="AJ223" s="61"/>
      <c r="AK223" s="61"/>
      <c r="AL223" s="61"/>
      <c r="AM223" s="44"/>
      <c r="AN223" s="44"/>
      <c r="AO223" s="44"/>
    </row>
    <row r="224" spans="1:41" s="125" customFormat="1" ht="42.75" customHeight="1">
      <c r="A224" s="613" t="s">
        <v>105</v>
      </c>
      <c r="B224" s="614"/>
      <c r="C224" s="66">
        <f>C218+C223</f>
        <v>1</v>
      </c>
      <c r="D224" s="66">
        <f aca="true" t="shared" si="76" ref="D224:Z224">D218+D223</f>
        <v>407</v>
      </c>
      <c r="E224" s="66">
        <f t="shared" si="76"/>
        <v>23</v>
      </c>
      <c r="F224" s="66">
        <f t="shared" si="76"/>
        <v>3203</v>
      </c>
      <c r="G224" s="66">
        <f t="shared" si="76"/>
        <v>7</v>
      </c>
      <c r="H224" s="66">
        <f t="shared" si="76"/>
        <v>454</v>
      </c>
      <c r="I224" s="66">
        <f t="shared" si="76"/>
        <v>49</v>
      </c>
      <c r="J224" s="66">
        <f t="shared" si="76"/>
        <v>3231</v>
      </c>
      <c r="K224" s="66">
        <f t="shared" si="76"/>
        <v>18</v>
      </c>
      <c r="L224" s="66">
        <f t="shared" si="76"/>
        <v>414</v>
      </c>
      <c r="M224" s="66">
        <f t="shared" si="76"/>
        <v>95</v>
      </c>
      <c r="N224" s="66">
        <f t="shared" si="76"/>
        <v>2768</v>
      </c>
      <c r="O224" s="66">
        <f t="shared" si="76"/>
        <v>4</v>
      </c>
      <c r="P224" s="66">
        <f t="shared" si="76"/>
        <v>3</v>
      </c>
      <c r="Q224" s="66">
        <f t="shared" si="76"/>
        <v>27</v>
      </c>
      <c r="R224" s="66">
        <f t="shared" si="76"/>
        <v>24</v>
      </c>
      <c r="S224" s="66">
        <f t="shared" si="76"/>
        <v>0</v>
      </c>
      <c r="T224" s="66">
        <f t="shared" si="76"/>
        <v>0</v>
      </c>
      <c r="U224" s="66">
        <f t="shared" si="76"/>
        <v>2</v>
      </c>
      <c r="V224" s="66">
        <f t="shared" si="76"/>
        <v>0</v>
      </c>
      <c r="W224" s="66">
        <f t="shared" si="76"/>
        <v>0</v>
      </c>
      <c r="X224" s="66">
        <f t="shared" si="76"/>
        <v>0</v>
      </c>
      <c r="Y224" s="66">
        <f t="shared" si="76"/>
        <v>1</v>
      </c>
      <c r="Z224" s="66">
        <f t="shared" si="76"/>
        <v>0</v>
      </c>
      <c r="AA224" s="66">
        <f>AA218+AA223</f>
        <v>30</v>
      </c>
      <c r="AB224" s="66">
        <f t="shared" si="73"/>
        <v>1278</v>
      </c>
      <c r="AC224" s="66">
        <f t="shared" si="62"/>
        <v>1308</v>
      </c>
      <c r="AD224" s="66">
        <f t="shared" si="61"/>
        <v>197</v>
      </c>
      <c r="AE224" s="66">
        <f t="shared" si="61"/>
        <v>9226</v>
      </c>
      <c r="AF224" s="66">
        <f t="shared" si="63"/>
        <v>9423</v>
      </c>
      <c r="AG224" s="48"/>
      <c r="AH224" s="61"/>
      <c r="AI224" s="61"/>
      <c r="AJ224" s="61"/>
      <c r="AK224" s="61"/>
      <c r="AL224" s="61"/>
      <c r="AM224" s="44"/>
      <c r="AN224" s="44"/>
      <c r="AO224" s="44"/>
    </row>
    <row r="225" spans="1:41" s="125" customFormat="1" ht="42.75" customHeight="1">
      <c r="A225" s="615" t="s">
        <v>40</v>
      </c>
      <c r="B225" s="615"/>
      <c r="C225" s="66">
        <f>C189+C199+C213+C224</f>
        <v>15</v>
      </c>
      <c r="D225" s="66">
        <f aca="true" t="shared" si="77" ref="D225:AA225">D189+D199+D213+D224</f>
        <v>586</v>
      </c>
      <c r="E225" s="66">
        <f t="shared" si="77"/>
        <v>58</v>
      </c>
      <c r="F225" s="66">
        <f t="shared" si="77"/>
        <v>4282</v>
      </c>
      <c r="G225" s="66">
        <f t="shared" si="77"/>
        <v>29</v>
      </c>
      <c r="H225" s="66">
        <f t="shared" si="77"/>
        <v>625</v>
      </c>
      <c r="I225" s="66">
        <f t="shared" si="77"/>
        <v>124</v>
      </c>
      <c r="J225" s="66">
        <f t="shared" si="77"/>
        <v>4783</v>
      </c>
      <c r="K225" s="66">
        <f t="shared" si="77"/>
        <v>55</v>
      </c>
      <c r="L225" s="66">
        <f t="shared" si="77"/>
        <v>529</v>
      </c>
      <c r="M225" s="66">
        <f t="shared" si="77"/>
        <v>259</v>
      </c>
      <c r="N225" s="66">
        <f t="shared" si="77"/>
        <v>3858</v>
      </c>
      <c r="O225" s="66">
        <f t="shared" si="77"/>
        <v>10</v>
      </c>
      <c r="P225" s="66">
        <f t="shared" si="77"/>
        <v>9</v>
      </c>
      <c r="Q225" s="66">
        <f t="shared" si="77"/>
        <v>60</v>
      </c>
      <c r="R225" s="66">
        <f t="shared" si="77"/>
        <v>61</v>
      </c>
      <c r="S225" s="66">
        <f t="shared" si="77"/>
        <v>0</v>
      </c>
      <c r="T225" s="66">
        <f t="shared" si="77"/>
        <v>0</v>
      </c>
      <c r="U225" s="66">
        <f t="shared" si="77"/>
        <v>5</v>
      </c>
      <c r="V225" s="66">
        <f t="shared" si="77"/>
        <v>0</v>
      </c>
      <c r="W225" s="66">
        <f t="shared" si="77"/>
        <v>0</v>
      </c>
      <c r="X225" s="66">
        <f t="shared" si="77"/>
        <v>0</v>
      </c>
      <c r="Y225" s="66">
        <f t="shared" si="77"/>
        <v>1</v>
      </c>
      <c r="Z225" s="66">
        <f t="shared" si="77"/>
        <v>2</v>
      </c>
      <c r="AA225" s="66">
        <f t="shared" si="77"/>
        <v>109</v>
      </c>
      <c r="AB225" s="66">
        <f t="shared" si="73"/>
        <v>1749</v>
      </c>
      <c r="AC225" s="66">
        <f t="shared" si="62"/>
        <v>1858</v>
      </c>
      <c r="AD225" s="66">
        <f t="shared" si="61"/>
        <v>507</v>
      </c>
      <c r="AE225" s="66">
        <f t="shared" si="61"/>
        <v>12986</v>
      </c>
      <c r="AF225" s="66">
        <f t="shared" si="63"/>
        <v>13493</v>
      </c>
      <c r="AG225" s="48"/>
      <c r="AH225" s="132"/>
      <c r="AI225" s="61"/>
      <c r="AJ225" s="61"/>
      <c r="AL225" s="61"/>
      <c r="AM225" s="44"/>
      <c r="AN225" s="44"/>
      <c r="AO225" s="44"/>
    </row>
    <row r="226" spans="1:41" s="125" customFormat="1" ht="38.25" customHeight="1">
      <c r="A226" s="121"/>
      <c r="B226" s="121"/>
      <c r="C226" s="121"/>
      <c r="D226" s="121">
        <f>C225+D225</f>
        <v>601</v>
      </c>
      <c r="E226" s="121"/>
      <c r="F226" s="121"/>
      <c r="G226" s="121"/>
      <c r="H226" s="121">
        <f>G225+H225</f>
        <v>654</v>
      </c>
      <c r="I226" s="121"/>
      <c r="J226" s="121"/>
      <c r="K226" s="121"/>
      <c r="L226" s="121">
        <f>K225+L225</f>
        <v>584</v>
      </c>
      <c r="M226" s="121"/>
      <c r="N226" s="121"/>
      <c r="O226" s="121"/>
      <c r="P226" s="121">
        <f>O225+P225</f>
        <v>19</v>
      </c>
      <c r="Q226" s="121"/>
      <c r="R226" s="121"/>
      <c r="S226" s="121"/>
      <c r="T226" s="121">
        <f>S225+T225</f>
        <v>0</v>
      </c>
      <c r="U226" s="121"/>
      <c r="V226" s="121"/>
      <c r="W226" s="121"/>
      <c r="X226" s="121">
        <f>W225+X225</f>
        <v>0</v>
      </c>
      <c r="Y226" s="121"/>
      <c r="Z226" s="121"/>
      <c r="AA226" s="121"/>
      <c r="AB226" s="121"/>
      <c r="AC226" s="121">
        <f>D226+H226+L226+P226+T226+X226</f>
        <v>1858</v>
      </c>
      <c r="AD226" s="121"/>
      <c r="AE226" s="121"/>
      <c r="AF226" s="121">
        <f>E225+F225+I225+J225+M225+N225+Q225+R225+U225+V225+Y225+Z225</f>
        <v>13493</v>
      </c>
      <c r="AG226" s="121"/>
      <c r="AH226" s="61"/>
      <c r="AI226" s="61"/>
      <c r="AJ226" s="61"/>
      <c r="AL226" s="61"/>
      <c r="AM226" s="44"/>
      <c r="AN226" s="44"/>
      <c r="AO226" s="44"/>
    </row>
    <row r="227" spans="1:41" s="125" customFormat="1" ht="38.25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61"/>
      <c r="AI227" s="61"/>
      <c r="AJ227" s="61"/>
      <c r="AL227" s="61"/>
      <c r="AM227" s="44"/>
      <c r="AN227" s="44"/>
      <c r="AO227" s="44"/>
    </row>
    <row r="228" spans="1:41" s="93" customFormat="1" ht="38.2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3"/>
      <c r="AI228" s="103"/>
      <c r="AJ228" s="103"/>
      <c r="AL228" s="103"/>
      <c r="AM228" s="119"/>
      <c r="AN228" s="119"/>
      <c r="AO228" s="119"/>
    </row>
    <row r="229" spans="1:41" s="93" customFormat="1" ht="31.5" customHeight="1">
      <c r="A229" s="100"/>
      <c r="B229" s="100"/>
      <c r="C229" s="616" t="s">
        <v>162</v>
      </c>
      <c r="D229" s="616"/>
      <c r="E229" s="616"/>
      <c r="F229" s="616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M229" s="104"/>
      <c r="AN229" s="104"/>
      <c r="AO229" s="104"/>
    </row>
    <row r="230" spans="1:41" s="99" customFormat="1" ht="67.5" customHeight="1">
      <c r="A230" s="120"/>
      <c r="B230" s="120"/>
      <c r="C230" s="616"/>
      <c r="D230" s="616"/>
      <c r="E230" s="616"/>
      <c r="F230" s="616"/>
      <c r="G230" s="101"/>
      <c r="H230" s="101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00"/>
      <c r="U230" s="120"/>
      <c r="V230" s="120"/>
      <c r="W230" s="120"/>
      <c r="X230" s="120"/>
      <c r="Y230" s="120"/>
      <c r="Z230" s="120"/>
      <c r="AA230" s="120"/>
      <c r="AB230" s="616" t="s">
        <v>163</v>
      </c>
      <c r="AC230" s="616"/>
      <c r="AD230" s="616"/>
      <c r="AE230" s="616"/>
      <c r="AF230" s="120"/>
      <c r="AG230" s="120"/>
      <c r="AH230" s="93"/>
      <c r="AM230" s="102"/>
      <c r="AN230" s="102"/>
      <c r="AO230" s="102"/>
    </row>
    <row r="231" spans="1:41" s="99" customFormat="1" ht="31.5" customHeight="1">
      <c r="A231" s="120"/>
      <c r="B231" s="120"/>
      <c r="C231" s="616"/>
      <c r="D231" s="616"/>
      <c r="E231" s="616"/>
      <c r="F231" s="616"/>
      <c r="G231" s="101"/>
      <c r="H231" s="101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616"/>
      <c r="AC231" s="616"/>
      <c r="AD231" s="616"/>
      <c r="AE231" s="616"/>
      <c r="AF231" s="120"/>
      <c r="AG231" s="120"/>
      <c r="AH231" s="93"/>
      <c r="AM231" s="102"/>
      <c r="AN231" s="102"/>
      <c r="AO231" s="102"/>
    </row>
    <row r="232" spans="1:41" s="93" customFormat="1" ht="50.25" customHeight="1">
      <c r="A232" s="100"/>
      <c r="B232" s="100"/>
      <c r="C232" s="616"/>
      <c r="D232" s="616"/>
      <c r="E232" s="616"/>
      <c r="F232" s="616"/>
      <c r="G232" s="103"/>
      <c r="H232" s="103"/>
      <c r="I232" s="100"/>
      <c r="J232" s="100"/>
      <c r="K232" s="100"/>
      <c r="L232" s="100"/>
      <c r="M232" s="100"/>
      <c r="N232" s="12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616"/>
      <c r="AC232" s="616"/>
      <c r="AD232" s="616"/>
      <c r="AE232" s="616"/>
      <c r="AF232" s="100"/>
      <c r="AG232" s="100"/>
      <c r="AM232" s="104"/>
      <c r="AN232" s="104"/>
      <c r="AO232" s="104"/>
    </row>
    <row r="233" spans="1:41" s="125" customFormat="1" ht="31.5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611"/>
      <c r="P233" s="611"/>
      <c r="Q233" s="611"/>
      <c r="R233" s="61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M233" s="56"/>
      <c r="AN233" s="56"/>
      <c r="AO233" s="56"/>
    </row>
    <row r="234" spans="1:41" s="125" customFormat="1" ht="48.75" customHeight="1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611"/>
      <c r="P234" s="611"/>
      <c r="Q234" s="611"/>
      <c r="R234" s="61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M234" s="56"/>
      <c r="AN234" s="56"/>
      <c r="AO234" s="56"/>
    </row>
    <row r="235" spans="1:41" s="127" customFormat="1" ht="51.75" customHeight="1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612"/>
      <c r="O235" s="612"/>
      <c r="P235" s="612"/>
      <c r="Q235" s="61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5"/>
      <c r="AM235" s="30"/>
      <c r="AN235" s="30"/>
      <c r="AO235" s="30"/>
    </row>
    <row r="236" spans="1:41" s="127" customFormat="1" ht="51.75" customHeight="1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612"/>
      <c r="O236" s="612"/>
      <c r="P236" s="612"/>
      <c r="Q236" s="61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5"/>
      <c r="AM236" s="30"/>
      <c r="AN236" s="30"/>
      <c r="AO236" s="30"/>
    </row>
    <row r="237" spans="34:41" s="122" customFormat="1" ht="51.75" customHeight="1">
      <c r="AH237" s="62"/>
      <c r="AI237" s="21"/>
      <c r="AK237" s="19"/>
      <c r="AM237" s="30"/>
      <c r="AN237" s="30"/>
      <c r="AO237" s="30"/>
    </row>
    <row r="238" spans="34:41" s="20" customFormat="1" ht="51.75" customHeight="1">
      <c r="AH238" s="80"/>
      <c r="AM238" s="30"/>
      <c r="AN238" s="30"/>
      <c r="AO238" s="30"/>
    </row>
    <row r="239" spans="34:41" s="20" customFormat="1" ht="51.75" customHeight="1">
      <c r="AH239" s="80"/>
      <c r="AM239" s="30"/>
      <c r="AN239" s="30"/>
      <c r="AO239" s="30"/>
    </row>
    <row r="240" spans="34:41" s="20" customFormat="1" ht="45.75">
      <c r="AH240" s="80"/>
      <c r="AM240" s="30"/>
      <c r="AN240" s="30"/>
      <c r="AO240" s="30"/>
    </row>
    <row r="241" spans="34:41" s="20" customFormat="1" ht="45.75">
      <c r="AH241" s="80"/>
      <c r="AM241" s="30"/>
      <c r="AN241" s="30"/>
      <c r="AO241" s="30"/>
    </row>
    <row r="242" spans="34:41" s="20" customFormat="1" ht="45.75">
      <c r="AH242" s="80"/>
      <c r="AM242" s="30"/>
      <c r="AN242" s="30"/>
      <c r="AO242" s="30"/>
    </row>
    <row r="243" spans="1:41" s="18" customFormat="1" ht="33">
      <c r="A243" s="17"/>
      <c r="B243" s="17"/>
      <c r="AH243" s="80"/>
      <c r="AM243" s="30"/>
      <c r="AN243" s="30"/>
      <c r="AO243" s="30"/>
    </row>
    <row r="244" spans="1:41" s="18" customFormat="1" ht="33">
      <c r="A244" s="17"/>
      <c r="B244" s="17"/>
      <c r="AH244" s="80"/>
      <c r="AM244" s="30"/>
      <c r="AN244" s="30"/>
      <c r="AO244" s="30"/>
    </row>
    <row r="245" spans="1:41" s="18" customFormat="1" ht="33">
      <c r="A245" s="17"/>
      <c r="B245" s="17"/>
      <c r="AH245" s="80"/>
      <c r="AM245" s="30"/>
      <c r="AN245" s="30"/>
      <c r="AO245" s="30"/>
    </row>
    <row r="246" spans="1:41" s="18" customFormat="1" ht="33">
      <c r="A246" s="17"/>
      <c r="B246" s="17"/>
      <c r="AH246" s="80"/>
      <c r="AM246" s="30"/>
      <c r="AN246" s="30"/>
      <c r="AO246" s="30"/>
    </row>
    <row r="247" spans="1:34" s="18" customFormat="1" ht="33">
      <c r="A247" s="17"/>
      <c r="B247" s="17"/>
      <c r="AH247" s="80"/>
    </row>
    <row r="248" spans="1:34" s="18" customFormat="1" ht="33">
      <c r="A248" s="17"/>
      <c r="B248" s="17"/>
      <c r="AH248" s="80"/>
    </row>
  </sheetData>
  <sheetProtection/>
  <mergeCells count="166">
    <mergeCell ref="A1:AF1"/>
    <mergeCell ref="A2:AF2"/>
    <mergeCell ref="AA3:AC3"/>
    <mergeCell ref="AD3:AF3"/>
    <mergeCell ref="A4:A5"/>
    <mergeCell ref="B4:B5"/>
    <mergeCell ref="C4:D4"/>
    <mergeCell ref="E4:F4"/>
    <mergeCell ref="G4:H4"/>
    <mergeCell ref="I4:J4"/>
    <mergeCell ref="AC4:AC5"/>
    <mergeCell ref="AD4:AE4"/>
    <mergeCell ref="K4:L4"/>
    <mergeCell ref="M4:N4"/>
    <mergeCell ref="O4:P4"/>
    <mergeCell ref="Q4:R4"/>
    <mergeCell ref="S4:T4"/>
    <mergeCell ref="U4:V4"/>
    <mergeCell ref="AF4:AF5"/>
    <mergeCell ref="A9:B9"/>
    <mergeCell ref="A13:B13"/>
    <mergeCell ref="A14:B14"/>
    <mergeCell ref="AI15:AJ15"/>
    <mergeCell ref="A19:B19"/>
    <mergeCell ref="W4:X4"/>
    <mergeCell ref="Y4:Z4"/>
    <mergeCell ref="AA4:AA5"/>
    <mergeCell ref="AB4:AB5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A50:B50"/>
    <mergeCell ref="O55:R56"/>
    <mergeCell ref="AB55:AE56"/>
    <mergeCell ref="N59:Q60"/>
    <mergeCell ref="A61:AF61"/>
    <mergeCell ref="AA62:AC62"/>
    <mergeCell ref="AE62:AF62"/>
    <mergeCell ref="A63:A64"/>
    <mergeCell ref="B63:B64"/>
    <mergeCell ref="C63:D63"/>
    <mergeCell ref="E63:F63"/>
    <mergeCell ref="G63:H63"/>
    <mergeCell ref="I63:J63"/>
    <mergeCell ref="AC63:AC64"/>
    <mergeCell ref="AD63:AE63"/>
    <mergeCell ref="K63:L63"/>
    <mergeCell ref="M63:N63"/>
    <mergeCell ref="O63:P63"/>
    <mergeCell ref="Q63:R63"/>
    <mergeCell ref="S63:T63"/>
    <mergeCell ref="U63:V63"/>
    <mergeCell ref="AF63:AF64"/>
    <mergeCell ref="A68:B68"/>
    <mergeCell ref="A72:B72"/>
    <mergeCell ref="A73:B73"/>
    <mergeCell ref="A78:B78"/>
    <mergeCell ref="A82:B82"/>
    <mergeCell ref="W63:X63"/>
    <mergeCell ref="Y63:Z63"/>
    <mergeCell ref="AA63:AA64"/>
    <mergeCell ref="AB63:AB64"/>
    <mergeCell ref="A83:B83"/>
    <mergeCell ref="A86:B86"/>
    <mergeCell ref="A91:B91"/>
    <mergeCell ref="A96:B96"/>
    <mergeCell ref="A97:B97"/>
    <mergeCell ref="A102:B102"/>
    <mergeCell ref="A107:B107"/>
    <mergeCell ref="A108:B108"/>
    <mergeCell ref="A109:B109"/>
    <mergeCell ref="AB113:AE114"/>
    <mergeCell ref="N115:Q115"/>
    <mergeCell ref="A116:AF116"/>
    <mergeCell ref="AH116:AL116"/>
    <mergeCell ref="AG117:AI117"/>
    <mergeCell ref="AK117:AL117"/>
    <mergeCell ref="A118:A119"/>
    <mergeCell ref="B118:B119"/>
    <mergeCell ref="C118:D118"/>
    <mergeCell ref="E118:F118"/>
    <mergeCell ref="G118:H118"/>
    <mergeCell ref="I118:J118"/>
    <mergeCell ref="K118:L118"/>
    <mergeCell ref="AG118:AG119"/>
    <mergeCell ref="AH118:AH119"/>
    <mergeCell ref="M118:N118"/>
    <mergeCell ref="O118:P118"/>
    <mergeCell ref="Q118:R118"/>
    <mergeCell ref="S118:T118"/>
    <mergeCell ref="U118:V118"/>
    <mergeCell ref="W118:X118"/>
    <mergeCell ref="AI118:AI119"/>
    <mergeCell ref="AJ118:AK118"/>
    <mergeCell ref="AL118:AL119"/>
    <mergeCell ref="AM118:AS118"/>
    <mergeCell ref="A123:B123"/>
    <mergeCell ref="A127:B127"/>
    <mergeCell ref="Y118:Z118"/>
    <mergeCell ref="AA118:AB118"/>
    <mergeCell ref="AC118:AD118"/>
    <mergeCell ref="AE118:AF118"/>
    <mergeCell ref="A169:B169"/>
    <mergeCell ref="A128:B128"/>
    <mergeCell ref="A134:B134"/>
    <mergeCell ref="A138:B138"/>
    <mergeCell ref="A139:B139"/>
    <mergeCell ref="A144:B144"/>
    <mergeCell ref="A149:B149"/>
    <mergeCell ref="A178:A180"/>
    <mergeCell ref="B178:B180"/>
    <mergeCell ref="C178:F178"/>
    <mergeCell ref="G178:J178"/>
    <mergeCell ref="K178:N178"/>
    <mergeCell ref="A154:B154"/>
    <mergeCell ref="A155:B155"/>
    <mergeCell ref="A161:B161"/>
    <mergeCell ref="A166:B166"/>
    <mergeCell ref="A167:B167"/>
    <mergeCell ref="K179:L179"/>
    <mergeCell ref="M179:N179"/>
    <mergeCell ref="D175:F176"/>
    <mergeCell ref="AI175:AK176"/>
    <mergeCell ref="R176:T176"/>
    <mergeCell ref="AE177:AF177"/>
    <mergeCell ref="AH177:AL177"/>
    <mergeCell ref="W179:X179"/>
    <mergeCell ref="Y179:Z179"/>
    <mergeCell ref="O178:R178"/>
    <mergeCell ref="S178:V178"/>
    <mergeCell ref="W178:Z178"/>
    <mergeCell ref="AA178:AF178"/>
    <mergeCell ref="AA179:AC179"/>
    <mergeCell ref="AD179:AF179"/>
    <mergeCell ref="S179:T179"/>
    <mergeCell ref="U179:V179"/>
    <mergeCell ref="A184:B184"/>
    <mergeCell ref="A188:B188"/>
    <mergeCell ref="A189:B189"/>
    <mergeCell ref="A194:B194"/>
    <mergeCell ref="O179:P179"/>
    <mergeCell ref="Q179:R179"/>
    <mergeCell ref="C179:D179"/>
    <mergeCell ref="E179:F179"/>
    <mergeCell ref="G179:H179"/>
    <mergeCell ref="I179:J179"/>
    <mergeCell ref="AB230:AE232"/>
    <mergeCell ref="A198:B198"/>
    <mergeCell ref="A199:B199"/>
    <mergeCell ref="A202:B202"/>
    <mergeCell ref="A207:B207"/>
    <mergeCell ref="A212:B212"/>
    <mergeCell ref="A213:B213"/>
    <mergeCell ref="O233:R234"/>
    <mergeCell ref="N235:Q236"/>
    <mergeCell ref="A218:B218"/>
    <mergeCell ref="A223:B223"/>
    <mergeCell ref="A224:B224"/>
    <mergeCell ref="A225:B225"/>
    <mergeCell ref="C229:F232"/>
  </mergeCells>
  <printOptions/>
  <pageMargins left="0.37" right="0" top="1.23" bottom="0" header="0.28" footer="0"/>
  <pageSetup horizontalDpi="600" verticalDpi="600" orientation="landscape" paperSize="8" scale="18" r:id="rId1"/>
  <rowBreaks count="3" manualBreakCount="3">
    <brk id="60" max="45" man="1"/>
    <brk id="115" max="45" man="1"/>
    <brk id="176" max="45" man="1"/>
  </rowBreaks>
  <colBreaks count="1" manualBreakCount="1">
    <brk id="38" max="2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6"/>
  <sheetViews>
    <sheetView view="pageBreakPreview" zoomScale="28" zoomScaleNormal="21" zoomScaleSheetLayoutView="28" zoomScalePageLayoutView="32" workbookViewId="0" topLeftCell="N91">
      <selection activeCell="C21" sqref="C21:AI24"/>
    </sheetView>
  </sheetViews>
  <sheetFormatPr defaultColWidth="9.140625" defaultRowHeight="12.75"/>
  <cols>
    <col min="1" max="1" width="15.57421875" style="10" customWidth="1"/>
    <col min="2" max="2" width="46.28125" style="10" customWidth="1"/>
    <col min="3" max="3" width="12.00390625" style="11" customWidth="1"/>
    <col min="4" max="4" width="20.421875" style="11" customWidth="1"/>
    <col min="5" max="5" width="16.00390625" style="11" customWidth="1"/>
    <col min="6" max="6" width="22.00390625" style="11" customWidth="1"/>
    <col min="7" max="7" width="19.00390625" style="11" customWidth="1"/>
    <col min="8" max="8" width="28.7109375" style="11" customWidth="1"/>
    <col min="9" max="9" width="15.57421875" style="11" customWidth="1"/>
    <col min="10" max="10" width="21.7109375" style="11" customWidth="1"/>
    <col min="11" max="11" width="21.57421875" style="11" customWidth="1"/>
    <col min="12" max="12" width="19.00390625" style="11" customWidth="1"/>
    <col min="13" max="13" width="25.57421875" style="11" customWidth="1"/>
    <col min="14" max="14" width="20.8515625" style="11" customWidth="1"/>
    <col min="15" max="15" width="17.8515625" style="11" customWidth="1"/>
    <col min="16" max="16" width="13.28125" style="11" customWidth="1"/>
    <col min="17" max="17" width="20.421875" style="11" customWidth="1"/>
    <col min="18" max="18" width="18.28125" style="11" customWidth="1"/>
    <col min="19" max="19" width="21.140625" style="11" customWidth="1"/>
    <col min="20" max="21" width="17.00390625" style="11" customWidth="1"/>
    <col min="22" max="22" width="12.57421875" style="11" customWidth="1"/>
    <col min="23" max="23" width="18.28125" style="11" customWidth="1"/>
    <col min="24" max="24" width="14.421875" style="11" customWidth="1"/>
    <col min="25" max="25" width="20.421875" style="11" customWidth="1"/>
    <col min="26" max="26" width="17.140625" style="11" customWidth="1"/>
    <col min="27" max="27" width="12.140625" style="11" customWidth="1"/>
    <col min="28" max="28" width="19.28125" style="11" customWidth="1"/>
    <col min="29" max="29" width="20.8515625" style="11" customWidth="1"/>
    <col min="30" max="30" width="14.140625" style="11" customWidth="1"/>
    <col min="31" max="31" width="18.28125" style="11" customWidth="1"/>
    <col min="32" max="32" width="16.140625" style="11" customWidth="1"/>
    <col min="33" max="33" width="35.28125" style="164" customWidth="1"/>
    <col min="34" max="34" width="38.421875" style="164" customWidth="1"/>
    <col min="35" max="35" width="39.8515625" style="164" customWidth="1"/>
    <col min="36" max="36" width="31.8515625" style="164" customWidth="1"/>
    <col min="37" max="37" width="34.8515625" style="164" customWidth="1"/>
    <col min="38" max="38" width="36.57421875" style="164" customWidth="1"/>
    <col min="39" max="39" width="43.28125" style="11" customWidth="1"/>
    <col min="40" max="40" width="18.140625" style="11" customWidth="1"/>
    <col min="41" max="41" width="14.140625" style="11" customWidth="1"/>
    <col min="42" max="42" width="9.140625" style="11" customWidth="1"/>
    <col min="43" max="43" width="15.00390625" style="11" customWidth="1"/>
    <col min="44" max="16384" width="9.140625" style="11" customWidth="1"/>
  </cols>
  <sheetData>
    <row r="1" spans="1:38" s="16" customFormat="1" ht="48" customHeight="1">
      <c r="A1" s="642" t="s">
        <v>104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163"/>
      <c r="AH1" s="164"/>
      <c r="AI1" s="164"/>
      <c r="AJ1" s="164"/>
      <c r="AK1" s="164"/>
      <c r="AL1" s="164"/>
    </row>
    <row r="2" spans="1:38" s="165" customFormat="1" ht="37.5" customHeight="1">
      <c r="A2" s="637" t="s">
        <v>192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163"/>
      <c r="AH2" s="637"/>
      <c r="AI2" s="637"/>
      <c r="AJ2" s="637"/>
      <c r="AK2" s="637"/>
      <c r="AL2" s="637"/>
    </row>
    <row r="3" spans="33:38" s="166" customFormat="1" ht="37.5" customHeight="1">
      <c r="AG3" s="625" t="s">
        <v>180</v>
      </c>
      <c r="AH3" s="648"/>
      <c r="AI3" s="626"/>
      <c r="AJ3" s="27"/>
      <c r="AK3" s="649" t="s">
        <v>150</v>
      </c>
      <c r="AL3" s="649"/>
    </row>
    <row r="4" spans="1:44" s="15" customFormat="1" ht="37.5" customHeight="1">
      <c r="A4" s="632" t="s">
        <v>0</v>
      </c>
      <c r="B4" s="632" t="s">
        <v>1</v>
      </c>
      <c r="C4" s="625" t="s">
        <v>2</v>
      </c>
      <c r="D4" s="626"/>
      <c r="E4" s="625" t="s">
        <v>3</v>
      </c>
      <c r="F4" s="626"/>
      <c r="G4" s="625" t="s">
        <v>4</v>
      </c>
      <c r="H4" s="626"/>
      <c r="I4" s="625" t="s">
        <v>5</v>
      </c>
      <c r="J4" s="626"/>
      <c r="K4" s="625" t="s">
        <v>6</v>
      </c>
      <c r="L4" s="626"/>
      <c r="M4" s="625" t="s">
        <v>7</v>
      </c>
      <c r="N4" s="626"/>
      <c r="O4" s="625" t="s">
        <v>41</v>
      </c>
      <c r="P4" s="626"/>
      <c r="Q4" s="625" t="s">
        <v>8</v>
      </c>
      <c r="R4" s="626"/>
      <c r="S4" s="625" t="s">
        <v>9</v>
      </c>
      <c r="T4" s="626"/>
      <c r="U4" s="625" t="s">
        <v>10</v>
      </c>
      <c r="V4" s="626"/>
      <c r="W4" s="625" t="s">
        <v>11</v>
      </c>
      <c r="X4" s="626"/>
      <c r="Y4" s="625" t="s">
        <v>12</v>
      </c>
      <c r="Z4" s="626"/>
      <c r="AA4" s="625" t="s">
        <v>42</v>
      </c>
      <c r="AB4" s="626"/>
      <c r="AC4" s="625" t="s">
        <v>43</v>
      </c>
      <c r="AD4" s="626"/>
      <c r="AE4" s="625" t="s">
        <v>44</v>
      </c>
      <c r="AF4" s="626"/>
      <c r="AG4" s="623" t="s">
        <v>189</v>
      </c>
      <c r="AH4" s="623" t="s">
        <v>14</v>
      </c>
      <c r="AI4" s="623" t="s">
        <v>190</v>
      </c>
      <c r="AJ4" s="625" t="s">
        <v>16</v>
      </c>
      <c r="AK4" s="626"/>
      <c r="AL4" s="623" t="s">
        <v>17</v>
      </c>
      <c r="AM4" s="628"/>
      <c r="AN4" s="628"/>
      <c r="AO4" s="628"/>
      <c r="AP4" s="628"/>
      <c r="AQ4" s="628"/>
      <c r="AR4" s="628"/>
    </row>
    <row r="5" spans="1:45" s="15" customFormat="1" ht="37.5" customHeight="1">
      <c r="A5" s="633"/>
      <c r="B5" s="633"/>
      <c r="C5" s="41" t="s">
        <v>18</v>
      </c>
      <c r="D5" s="41" t="s">
        <v>19</v>
      </c>
      <c r="E5" s="41" t="s">
        <v>18</v>
      </c>
      <c r="F5" s="41" t="s">
        <v>19</v>
      </c>
      <c r="G5" s="41" t="s">
        <v>18</v>
      </c>
      <c r="H5" s="41" t="s">
        <v>19</v>
      </c>
      <c r="I5" s="41" t="s">
        <v>18</v>
      </c>
      <c r="J5" s="41" t="s">
        <v>19</v>
      </c>
      <c r="K5" s="41" t="s">
        <v>18</v>
      </c>
      <c r="L5" s="41" t="s">
        <v>19</v>
      </c>
      <c r="M5" s="41" t="s">
        <v>18</v>
      </c>
      <c r="N5" s="41" t="s">
        <v>19</v>
      </c>
      <c r="O5" s="41" t="s">
        <v>18</v>
      </c>
      <c r="P5" s="41" t="s">
        <v>19</v>
      </c>
      <c r="Q5" s="41" t="s">
        <v>18</v>
      </c>
      <c r="R5" s="41" t="s">
        <v>19</v>
      </c>
      <c r="S5" s="41" t="s">
        <v>18</v>
      </c>
      <c r="T5" s="41" t="s">
        <v>19</v>
      </c>
      <c r="U5" s="41" t="s">
        <v>18</v>
      </c>
      <c r="V5" s="41" t="s">
        <v>19</v>
      </c>
      <c r="W5" s="41" t="s">
        <v>18</v>
      </c>
      <c r="X5" s="41" t="s">
        <v>19</v>
      </c>
      <c r="Y5" s="41" t="s">
        <v>18</v>
      </c>
      <c r="Z5" s="41" t="s">
        <v>19</v>
      </c>
      <c r="AA5" s="41" t="s">
        <v>18</v>
      </c>
      <c r="AB5" s="41" t="s">
        <v>19</v>
      </c>
      <c r="AC5" s="41" t="s">
        <v>18</v>
      </c>
      <c r="AD5" s="41" t="s">
        <v>19</v>
      </c>
      <c r="AE5" s="41" t="s">
        <v>18</v>
      </c>
      <c r="AF5" s="41" t="s">
        <v>19</v>
      </c>
      <c r="AG5" s="624"/>
      <c r="AH5" s="624"/>
      <c r="AI5" s="624"/>
      <c r="AJ5" s="41" t="s">
        <v>18</v>
      </c>
      <c r="AK5" s="41" t="s">
        <v>19</v>
      </c>
      <c r="AL5" s="624"/>
      <c r="AM5" s="13"/>
      <c r="AN5" s="13"/>
      <c r="AO5" s="13"/>
      <c r="AP5" s="13"/>
      <c r="AQ5" s="13"/>
      <c r="AR5" s="13"/>
      <c r="AS5" s="13"/>
    </row>
    <row r="6" spans="1:45" s="166" customFormat="1" ht="42.75" customHeight="1">
      <c r="A6" s="63">
        <v>1</v>
      </c>
      <c r="B6" s="63" t="s">
        <v>101</v>
      </c>
      <c r="C6" s="25">
        <v>0</v>
      </c>
      <c r="D6" s="25">
        <v>0</v>
      </c>
      <c r="E6" s="25">
        <v>0</v>
      </c>
      <c r="F6" s="25">
        <v>0</v>
      </c>
      <c r="G6" s="25">
        <v>4</v>
      </c>
      <c r="H6" s="25">
        <v>0</v>
      </c>
      <c r="I6" s="25">
        <v>0</v>
      </c>
      <c r="J6" s="25">
        <v>0</v>
      </c>
      <c r="K6" s="25">
        <v>450</v>
      </c>
      <c r="L6" s="25">
        <v>0</v>
      </c>
      <c r="M6" s="25">
        <v>708</v>
      </c>
      <c r="N6" s="25">
        <v>0</v>
      </c>
      <c r="O6" s="25">
        <v>0</v>
      </c>
      <c r="P6" s="25">
        <v>0</v>
      </c>
      <c r="Q6" s="25">
        <v>19</v>
      </c>
      <c r="R6" s="25">
        <v>0</v>
      </c>
      <c r="S6" s="25">
        <v>1062</v>
      </c>
      <c r="T6" s="25">
        <v>0</v>
      </c>
      <c r="U6" s="25">
        <v>39</v>
      </c>
      <c r="V6" s="25">
        <v>0</v>
      </c>
      <c r="W6" s="25">
        <v>0</v>
      </c>
      <c r="X6" s="25">
        <v>0</v>
      </c>
      <c r="Y6" s="25">
        <v>216</v>
      </c>
      <c r="Z6" s="25">
        <v>0</v>
      </c>
      <c r="AA6" s="25">
        <v>2</v>
      </c>
      <c r="AB6" s="25">
        <v>0</v>
      </c>
      <c r="AC6" s="25">
        <v>0</v>
      </c>
      <c r="AD6" s="25">
        <v>0</v>
      </c>
      <c r="AE6" s="25">
        <v>2</v>
      </c>
      <c r="AF6" s="25">
        <v>0</v>
      </c>
      <c r="AG6" s="25">
        <v>1</v>
      </c>
      <c r="AH6" s="25">
        <v>5</v>
      </c>
      <c r="AI6" s="25">
        <v>4</v>
      </c>
      <c r="AJ6" s="25">
        <f aca="true" t="shared" si="0" ref="AJ6:AJ40">C6+E6+G6+I6+K6+M6+O6+Q6+S6+U6+W6+Y6+AA6+AC6+AE6+AG6+AH6+AI6</f>
        <v>2512</v>
      </c>
      <c r="AK6" s="25">
        <f aca="true" t="shared" si="1" ref="AK6:AK26">D6+F6+H6+J6+L6+N6+P6+R6+V6+X6+Z6+AB6+AF6</f>
        <v>0</v>
      </c>
      <c r="AL6" s="25">
        <f>AJ6+AK6</f>
        <v>2512</v>
      </c>
      <c r="AM6" s="30"/>
      <c r="AN6" s="30"/>
      <c r="AO6" s="14"/>
      <c r="AP6" s="14"/>
      <c r="AQ6" s="14"/>
      <c r="AR6" s="14"/>
      <c r="AS6" s="14"/>
    </row>
    <row r="7" spans="1:45" s="166" customFormat="1" ht="42.75" customHeight="1">
      <c r="A7" s="63">
        <v>2</v>
      </c>
      <c r="B7" s="63" t="s">
        <v>51</v>
      </c>
      <c r="C7" s="25">
        <v>0</v>
      </c>
      <c r="D7" s="25">
        <v>0</v>
      </c>
      <c r="E7" s="25">
        <v>0</v>
      </c>
      <c r="F7" s="25">
        <v>0</v>
      </c>
      <c r="G7" s="25">
        <v>29</v>
      </c>
      <c r="H7" s="25">
        <v>0</v>
      </c>
      <c r="I7" s="25">
        <v>0</v>
      </c>
      <c r="J7" s="25">
        <v>0</v>
      </c>
      <c r="K7" s="25">
        <v>505</v>
      </c>
      <c r="L7" s="25">
        <v>0</v>
      </c>
      <c r="M7" s="25">
        <v>932</v>
      </c>
      <c r="N7" s="25">
        <v>0</v>
      </c>
      <c r="O7" s="25">
        <v>6</v>
      </c>
      <c r="P7" s="25">
        <v>0</v>
      </c>
      <c r="Q7" s="25">
        <v>15</v>
      </c>
      <c r="R7" s="25">
        <v>0</v>
      </c>
      <c r="S7" s="25">
        <v>1452</v>
      </c>
      <c r="T7" s="25">
        <v>0</v>
      </c>
      <c r="U7" s="25">
        <v>22</v>
      </c>
      <c r="V7" s="25">
        <v>0</v>
      </c>
      <c r="W7" s="25">
        <v>0</v>
      </c>
      <c r="X7" s="25">
        <v>0</v>
      </c>
      <c r="Y7" s="25">
        <v>199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18</v>
      </c>
      <c r="AI7" s="25">
        <v>13</v>
      </c>
      <c r="AJ7" s="25">
        <f>C7+E7+G7+I7+K7+M7+O7+Q7+S7+U7+W7+Y7+AA7+AC7+AE7+AG7+AH7+AI7</f>
        <v>3191</v>
      </c>
      <c r="AK7" s="25">
        <f t="shared" si="1"/>
        <v>0</v>
      </c>
      <c r="AL7" s="25">
        <f>AJ7+AK7</f>
        <v>3191</v>
      </c>
      <c r="AM7" s="49"/>
      <c r="AN7" s="30"/>
      <c r="AO7" s="50"/>
      <c r="AP7" s="50"/>
      <c r="AQ7" s="14"/>
      <c r="AR7" s="50"/>
      <c r="AS7" s="50"/>
    </row>
    <row r="8" spans="1:45" s="166" customFormat="1" ht="42.75" customHeight="1">
      <c r="A8" s="63">
        <v>3</v>
      </c>
      <c r="B8" s="63" t="s">
        <v>91</v>
      </c>
      <c r="C8" s="25">
        <v>0</v>
      </c>
      <c r="D8" s="25">
        <v>0</v>
      </c>
      <c r="E8" s="25">
        <v>851</v>
      </c>
      <c r="F8" s="25">
        <v>0</v>
      </c>
      <c r="G8" s="25">
        <v>549</v>
      </c>
      <c r="H8" s="25">
        <v>0</v>
      </c>
      <c r="I8" s="25">
        <v>0</v>
      </c>
      <c r="J8" s="25">
        <v>0</v>
      </c>
      <c r="K8" s="25">
        <v>207</v>
      </c>
      <c r="L8" s="25">
        <v>0</v>
      </c>
      <c r="M8" s="25">
        <v>1299</v>
      </c>
      <c r="N8" s="25">
        <v>0</v>
      </c>
      <c r="O8" s="25">
        <v>0</v>
      </c>
      <c r="P8" s="25">
        <v>0</v>
      </c>
      <c r="Q8" s="25">
        <v>11</v>
      </c>
      <c r="R8" s="25">
        <v>0</v>
      </c>
      <c r="S8" s="25">
        <v>1636</v>
      </c>
      <c r="T8" s="25">
        <v>0</v>
      </c>
      <c r="U8" s="25">
        <v>2</v>
      </c>
      <c r="V8" s="25">
        <v>0</v>
      </c>
      <c r="W8" s="25">
        <v>0</v>
      </c>
      <c r="X8" s="25">
        <v>0</v>
      </c>
      <c r="Y8" s="25">
        <v>61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f t="shared" si="0"/>
        <v>4616</v>
      </c>
      <c r="AK8" s="25">
        <f t="shared" si="1"/>
        <v>0</v>
      </c>
      <c r="AL8" s="25">
        <f aca="true" t="shared" si="2" ref="AL8:AL26">AJ8+AK8</f>
        <v>4616</v>
      </c>
      <c r="AM8" s="30"/>
      <c r="AN8" s="30"/>
      <c r="AO8" s="14"/>
      <c r="AP8" s="14"/>
      <c r="AQ8" s="14"/>
      <c r="AR8" s="14"/>
      <c r="AS8" s="14"/>
    </row>
    <row r="9" spans="1:45" s="15" customFormat="1" ht="42.75" customHeight="1">
      <c r="A9" s="613" t="s">
        <v>56</v>
      </c>
      <c r="B9" s="614"/>
      <c r="C9" s="31">
        <f>SUM(C6:C8)</f>
        <v>0</v>
      </c>
      <c r="D9" s="31">
        <f aca="true" t="shared" si="3" ref="D9:AI9">SUM(D6:D8)</f>
        <v>0</v>
      </c>
      <c r="E9" s="31">
        <f t="shared" si="3"/>
        <v>851</v>
      </c>
      <c r="F9" s="31">
        <f t="shared" si="3"/>
        <v>0</v>
      </c>
      <c r="G9" s="31">
        <f t="shared" si="3"/>
        <v>582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1162</v>
      </c>
      <c r="L9" s="31">
        <f t="shared" si="3"/>
        <v>0</v>
      </c>
      <c r="M9" s="31">
        <f t="shared" si="3"/>
        <v>2939</v>
      </c>
      <c r="N9" s="31">
        <f t="shared" si="3"/>
        <v>0</v>
      </c>
      <c r="O9" s="31">
        <f t="shared" si="3"/>
        <v>6</v>
      </c>
      <c r="P9" s="31">
        <f t="shared" si="3"/>
        <v>0</v>
      </c>
      <c r="Q9" s="31">
        <f t="shared" si="3"/>
        <v>45</v>
      </c>
      <c r="R9" s="31">
        <f t="shared" si="3"/>
        <v>0</v>
      </c>
      <c r="S9" s="31">
        <f t="shared" si="3"/>
        <v>4150</v>
      </c>
      <c r="T9" s="31">
        <f t="shared" si="3"/>
        <v>0</v>
      </c>
      <c r="U9" s="31">
        <f t="shared" si="3"/>
        <v>63</v>
      </c>
      <c r="V9" s="31">
        <f t="shared" si="3"/>
        <v>0</v>
      </c>
      <c r="W9" s="31">
        <f t="shared" si="3"/>
        <v>0</v>
      </c>
      <c r="X9" s="31">
        <f t="shared" si="3"/>
        <v>0</v>
      </c>
      <c r="Y9" s="31">
        <f t="shared" si="3"/>
        <v>476</v>
      </c>
      <c r="Z9" s="31">
        <f t="shared" si="3"/>
        <v>0</v>
      </c>
      <c r="AA9" s="31">
        <f t="shared" si="3"/>
        <v>2</v>
      </c>
      <c r="AB9" s="31">
        <f t="shared" si="3"/>
        <v>0</v>
      </c>
      <c r="AC9" s="31">
        <f t="shared" si="3"/>
        <v>0</v>
      </c>
      <c r="AD9" s="31">
        <f t="shared" si="3"/>
        <v>0</v>
      </c>
      <c r="AE9" s="31">
        <f t="shared" si="3"/>
        <v>2</v>
      </c>
      <c r="AF9" s="31">
        <f t="shared" si="3"/>
        <v>0</v>
      </c>
      <c r="AG9" s="31">
        <f t="shared" si="3"/>
        <v>1</v>
      </c>
      <c r="AH9" s="31">
        <f t="shared" si="3"/>
        <v>23</v>
      </c>
      <c r="AI9" s="31">
        <f t="shared" si="3"/>
        <v>17</v>
      </c>
      <c r="AJ9" s="31">
        <f t="shared" si="0"/>
        <v>10319</v>
      </c>
      <c r="AK9" s="31">
        <f t="shared" si="1"/>
        <v>0</v>
      </c>
      <c r="AL9" s="31">
        <f t="shared" si="2"/>
        <v>10319</v>
      </c>
      <c r="AM9" s="37"/>
      <c r="AN9" s="37"/>
      <c r="AO9" s="13"/>
      <c r="AP9" s="13"/>
      <c r="AQ9" s="13"/>
      <c r="AR9" s="13"/>
      <c r="AS9" s="13"/>
    </row>
    <row r="10" spans="1:40" s="166" customFormat="1" ht="42.75" customHeight="1">
      <c r="A10" s="63">
        <v>4</v>
      </c>
      <c r="B10" s="63" t="s">
        <v>48</v>
      </c>
      <c r="C10" s="25">
        <v>0</v>
      </c>
      <c r="D10" s="25">
        <v>0</v>
      </c>
      <c r="E10" s="25">
        <v>0</v>
      </c>
      <c r="F10" s="25">
        <v>0</v>
      </c>
      <c r="G10" s="25">
        <v>15</v>
      </c>
      <c r="H10" s="25">
        <v>0</v>
      </c>
      <c r="I10" s="25">
        <v>0</v>
      </c>
      <c r="J10" s="25">
        <v>0</v>
      </c>
      <c r="K10" s="25">
        <v>1162</v>
      </c>
      <c r="L10" s="25">
        <v>0</v>
      </c>
      <c r="M10" s="25">
        <v>1994</v>
      </c>
      <c r="N10" s="25">
        <v>0</v>
      </c>
      <c r="O10" s="25">
        <v>3</v>
      </c>
      <c r="P10" s="25">
        <v>0</v>
      </c>
      <c r="Q10" s="25">
        <v>82</v>
      </c>
      <c r="R10" s="25">
        <v>0</v>
      </c>
      <c r="S10" s="25">
        <v>2490</v>
      </c>
      <c r="T10" s="25">
        <v>0</v>
      </c>
      <c r="U10" s="25">
        <v>17</v>
      </c>
      <c r="V10" s="25">
        <v>0</v>
      </c>
      <c r="W10" s="25">
        <v>1</v>
      </c>
      <c r="X10" s="25">
        <v>0</v>
      </c>
      <c r="Y10" s="25">
        <v>470</v>
      </c>
      <c r="Z10" s="25">
        <v>0</v>
      </c>
      <c r="AA10" s="25">
        <v>1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</v>
      </c>
      <c r="AH10" s="25">
        <v>13</v>
      </c>
      <c r="AI10" s="25">
        <v>46</v>
      </c>
      <c r="AJ10" s="25">
        <f t="shared" si="0"/>
        <v>6295</v>
      </c>
      <c r="AK10" s="25">
        <f t="shared" si="1"/>
        <v>0</v>
      </c>
      <c r="AL10" s="25">
        <f t="shared" si="2"/>
        <v>6295</v>
      </c>
      <c r="AM10" s="24"/>
      <c r="AN10" s="30"/>
    </row>
    <row r="11" spans="1:40" s="166" customFormat="1" ht="42.75" customHeight="1">
      <c r="A11" s="63">
        <v>5</v>
      </c>
      <c r="B11" s="63" t="s">
        <v>49</v>
      </c>
      <c r="C11" s="25">
        <v>0</v>
      </c>
      <c r="D11" s="25">
        <v>0</v>
      </c>
      <c r="E11" s="25">
        <v>103</v>
      </c>
      <c r="F11" s="25">
        <v>0</v>
      </c>
      <c r="G11" s="25">
        <v>12</v>
      </c>
      <c r="H11" s="25">
        <v>0</v>
      </c>
      <c r="I11" s="25">
        <v>1</v>
      </c>
      <c r="J11" s="25">
        <v>0</v>
      </c>
      <c r="K11" s="25">
        <v>564</v>
      </c>
      <c r="L11" s="25">
        <v>0</v>
      </c>
      <c r="M11" s="25">
        <v>1592</v>
      </c>
      <c r="N11" s="25">
        <v>0</v>
      </c>
      <c r="O11" s="25">
        <v>3</v>
      </c>
      <c r="P11" s="25">
        <v>0</v>
      </c>
      <c r="Q11" s="25">
        <v>5</v>
      </c>
      <c r="R11" s="25">
        <v>0</v>
      </c>
      <c r="S11" s="25">
        <v>1650</v>
      </c>
      <c r="T11" s="25">
        <v>0</v>
      </c>
      <c r="U11" s="25">
        <v>10</v>
      </c>
      <c r="V11" s="25">
        <v>0</v>
      </c>
      <c r="W11" s="25">
        <v>0</v>
      </c>
      <c r="X11" s="25">
        <v>0</v>
      </c>
      <c r="Y11" s="25">
        <v>534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6</v>
      </c>
      <c r="AI11" s="25">
        <v>25</v>
      </c>
      <c r="AJ11" s="25">
        <f t="shared" si="0"/>
        <v>4505</v>
      </c>
      <c r="AK11" s="25">
        <f t="shared" si="1"/>
        <v>0</v>
      </c>
      <c r="AL11" s="25">
        <f t="shared" si="2"/>
        <v>4505</v>
      </c>
      <c r="AM11" s="24"/>
      <c r="AN11" s="30"/>
    </row>
    <row r="12" spans="1:40" s="166" customFormat="1" ht="42.75" customHeight="1">
      <c r="A12" s="63">
        <v>6</v>
      </c>
      <c r="B12" s="63" t="s">
        <v>20</v>
      </c>
      <c r="C12" s="25">
        <v>0</v>
      </c>
      <c r="D12" s="25">
        <v>0</v>
      </c>
      <c r="E12" s="25">
        <v>24</v>
      </c>
      <c r="F12" s="25">
        <v>0</v>
      </c>
      <c r="G12" s="25">
        <v>68</v>
      </c>
      <c r="H12" s="25">
        <v>0</v>
      </c>
      <c r="I12" s="25">
        <v>0</v>
      </c>
      <c r="J12" s="25">
        <v>0</v>
      </c>
      <c r="K12" s="25">
        <v>893</v>
      </c>
      <c r="L12" s="25">
        <v>0</v>
      </c>
      <c r="M12" s="25">
        <v>2767</v>
      </c>
      <c r="N12" s="25">
        <v>0</v>
      </c>
      <c r="O12" s="25">
        <v>1</v>
      </c>
      <c r="P12" s="25">
        <v>0</v>
      </c>
      <c r="Q12" s="25">
        <v>10</v>
      </c>
      <c r="R12" s="25">
        <v>0</v>
      </c>
      <c r="S12" s="25">
        <v>3088</v>
      </c>
      <c r="T12" s="25">
        <v>0</v>
      </c>
      <c r="U12" s="25">
        <v>10</v>
      </c>
      <c r="V12" s="25">
        <v>0</v>
      </c>
      <c r="W12" s="25">
        <v>0</v>
      </c>
      <c r="X12" s="25">
        <v>0</v>
      </c>
      <c r="Y12" s="25">
        <v>938</v>
      </c>
      <c r="Z12" s="25">
        <v>0</v>
      </c>
      <c r="AA12" s="25">
        <v>0</v>
      </c>
      <c r="AB12" s="25">
        <v>0</v>
      </c>
      <c r="AC12" s="25">
        <v>5</v>
      </c>
      <c r="AD12" s="25">
        <v>0</v>
      </c>
      <c r="AE12" s="25">
        <v>0</v>
      </c>
      <c r="AF12" s="25">
        <v>0</v>
      </c>
      <c r="AG12" s="25">
        <v>0</v>
      </c>
      <c r="AH12" s="25">
        <v>13</v>
      </c>
      <c r="AI12" s="25">
        <v>48</v>
      </c>
      <c r="AJ12" s="25">
        <f t="shared" si="0"/>
        <v>7865</v>
      </c>
      <c r="AK12" s="25">
        <f t="shared" si="1"/>
        <v>0</v>
      </c>
      <c r="AL12" s="25">
        <f t="shared" si="2"/>
        <v>7865</v>
      </c>
      <c r="AM12" s="24"/>
      <c r="AN12" s="30"/>
    </row>
    <row r="13" spans="1:40" s="15" customFormat="1" ht="42.75" customHeight="1">
      <c r="A13" s="613" t="s">
        <v>21</v>
      </c>
      <c r="B13" s="614"/>
      <c r="C13" s="31">
        <f>SUM(C10:C12)</f>
        <v>0</v>
      </c>
      <c r="D13" s="31">
        <f aca="true" t="shared" si="4" ref="D13:AI13">SUM(D10:D12)</f>
        <v>0</v>
      </c>
      <c r="E13" s="31">
        <f t="shared" si="4"/>
        <v>127</v>
      </c>
      <c r="F13" s="31">
        <f t="shared" si="4"/>
        <v>0</v>
      </c>
      <c r="G13" s="31">
        <f t="shared" si="4"/>
        <v>95</v>
      </c>
      <c r="H13" s="31">
        <f t="shared" si="4"/>
        <v>0</v>
      </c>
      <c r="I13" s="31">
        <f t="shared" si="4"/>
        <v>1</v>
      </c>
      <c r="J13" s="31">
        <f t="shared" si="4"/>
        <v>0</v>
      </c>
      <c r="K13" s="31">
        <f t="shared" si="4"/>
        <v>2619</v>
      </c>
      <c r="L13" s="31">
        <f t="shared" si="4"/>
        <v>0</v>
      </c>
      <c r="M13" s="31">
        <f t="shared" si="4"/>
        <v>6353</v>
      </c>
      <c r="N13" s="31">
        <f t="shared" si="4"/>
        <v>0</v>
      </c>
      <c r="O13" s="31">
        <f t="shared" si="4"/>
        <v>7</v>
      </c>
      <c r="P13" s="31">
        <f t="shared" si="4"/>
        <v>0</v>
      </c>
      <c r="Q13" s="31">
        <f t="shared" si="4"/>
        <v>97</v>
      </c>
      <c r="R13" s="31">
        <f t="shared" si="4"/>
        <v>0</v>
      </c>
      <c r="S13" s="31">
        <f t="shared" si="4"/>
        <v>7228</v>
      </c>
      <c r="T13" s="31">
        <f t="shared" si="4"/>
        <v>0</v>
      </c>
      <c r="U13" s="31">
        <f t="shared" si="4"/>
        <v>37</v>
      </c>
      <c r="V13" s="31">
        <f t="shared" si="4"/>
        <v>0</v>
      </c>
      <c r="W13" s="31">
        <f t="shared" si="4"/>
        <v>1</v>
      </c>
      <c r="X13" s="31">
        <f t="shared" si="4"/>
        <v>0</v>
      </c>
      <c r="Y13" s="31">
        <f t="shared" si="4"/>
        <v>1942</v>
      </c>
      <c r="Z13" s="31">
        <f t="shared" si="4"/>
        <v>0</v>
      </c>
      <c r="AA13" s="31">
        <f t="shared" si="4"/>
        <v>1</v>
      </c>
      <c r="AB13" s="31">
        <f t="shared" si="4"/>
        <v>0</v>
      </c>
      <c r="AC13" s="31">
        <f t="shared" si="4"/>
        <v>5</v>
      </c>
      <c r="AD13" s="31">
        <f t="shared" si="4"/>
        <v>0</v>
      </c>
      <c r="AE13" s="31">
        <f t="shared" si="4"/>
        <v>0</v>
      </c>
      <c r="AF13" s="31">
        <f t="shared" si="4"/>
        <v>0</v>
      </c>
      <c r="AG13" s="31">
        <f t="shared" si="4"/>
        <v>1</v>
      </c>
      <c r="AH13" s="31">
        <f t="shared" si="4"/>
        <v>32</v>
      </c>
      <c r="AI13" s="31">
        <f t="shared" si="4"/>
        <v>119</v>
      </c>
      <c r="AJ13" s="31">
        <f t="shared" si="0"/>
        <v>18665</v>
      </c>
      <c r="AK13" s="31">
        <f t="shared" si="1"/>
        <v>0</v>
      </c>
      <c r="AL13" s="31">
        <f t="shared" si="2"/>
        <v>18665</v>
      </c>
      <c r="AM13" s="32"/>
      <c r="AN13" s="37"/>
    </row>
    <row r="14" spans="1:40" s="15" customFormat="1" ht="42.75" customHeight="1">
      <c r="A14" s="613" t="s">
        <v>175</v>
      </c>
      <c r="B14" s="614"/>
      <c r="C14" s="31">
        <f>C9+C13</f>
        <v>0</v>
      </c>
      <c r="D14" s="31">
        <f aca="true" t="shared" si="5" ref="D14:AI14">D9+D13</f>
        <v>0</v>
      </c>
      <c r="E14" s="31">
        <f t="shared" si="5"/>
        <v>978</v>
      </c>
      <c r="F14" s="31">
        <f t="shared" si="5"/>
        <v>0</v>
      </c>
      <c r="G14" s="31">
        <f t="shared" si="5"/>
        <v>677</v>
      </c>
      <c r="H14" s="31">
        <f t="shared" si="5"/>
        <v>0</v>
      </c>
      <c r="I14" s="31">
        <f t="shared" si="5"/>
        <v>1</v>
      </c>
      <c r="J14" s="31">
        <f t="shared" si="5"/>
        <v>0</v>
      </c>
      <c r="K14" s="31">
        <f t="shared" si="5"/>
        <v>3781</v>
      </c>
      <c r="L14" s="31">
        <f t="shared" si="5"/>
        <v>0</v>
      </c>
      <c r="M14" s="31">
        <f t="shared" si="5"/>
        <v>9292</v>
      </c>
      <c r="N14" s="31">
        <f t="shared" si="5"/>
        <v>0</v>
      </c>
      <c r="O14" s="31">
        <f t="shared" si="5"/>
        <v>13</v>
      </c>
      <c r="P14" s="31">
        <f t="shared" si="5"/>
        <v>0</v>
      </c>
      <c r="Q14" s="31">
        <f t="shared" si="5"/>
        <v>142</v>
      </c>
      <c r="R14" s="31">
        <f t="shared" si="5"/>
        <v>0</v>
      </c>
      <c r="S14" s="31">
        <f t="shared" si="5"/>
        <v>11378</v>
      </c>
      <c r="T14" s="31">
        <f t="shared" si="5"/>
        <v>0</v>
      </c>
      <c r="U14" s="31">
        <f t="shared" si="5"/>
        <v>100</v>
      </c>
      <c r="V14" s="31">
        <f t="shared" si="5"/>
        <v>0</v>
      </c>
      <c r="W14" s="31">
        <f t="shared" si="5"/>
        <v>1</v>
      </c>
      <c r="X14" s="31">
        <f t="shared" si="5"/>
        <v>0</v>
      </c>
      <c r="Y14" s="31">
        <f t="shared" si="5"/>
        <v>2418</v>
      </c>
      <c r="Z14" s="31">
        <f t="shared" si="5"/>
        <v>0</v>
      </c>
      <c r="AA14" s="31">
        <f t="shared" si="5"/>
        <v>3</v>
      </c>
      <c r="AB14" s="31">
        <f t="shared" si="5"/>
        <v>0</v>
      </c>
      <c r="AC14" s="31">
        <f t="shared" si="5"/>
        <v>5</v>
      </c>
      <c r="AD14" s="31">
        <f t="shared" si="5"/>
        <v>0</v>
      </c>
      <c r="AE14" s="31">
        <f t="shared" si="5"/>
        <v>2</v>
      </c>
      <c r="AF14" s="31">
        <f t="shared" si="5"/>
        <v>0</v>
      </c>
      <c r="AG14" s="31">
        <f t="shared" si="5"/>
        <v>2</v>
      </c>
      <c r="AH14" s="31">
        <f t="shared" si="5"/>
        <v>55</v>
      </c>
      <c r="AI14" s="31">
        <f t="shared" si="5"/>
        <v>136</v>
      </c>
      <c r="AJ14" s="31">
        <f t="shared" si="0"/>
        <v>28984</v>
      </c>
      <c r="AK14" s="31">
        <f t="shared" si="1"/>
        <v>0</v>
      </c>
      <c r="AL14" s="31">
        <f t="shared" si="2"/>
        <v>28984</v>
      </c>
      <c r="AM14" s="32"/>
      <c r="AN14" s="37"/>
    </row>
    <row r="15" spans="1:41" s="15" customFormat="1" ht="42.75" customHeight="1">
      <c r="A15" s="160"/>
      <c r="B15" s="161"/>
      <c r="C15" s="31"/>
      <c r="D15" s="31">
        <f>C14+D14</f>
        <v>0</v>
      </c>
      <c r="E15" s="31"/>
      <c r="F15" s="31">
        <f>E14+F14</f>
        <v>978</v>
      </c>
      <c r="G15" s="31"/>
      <c r="H15" s="31">
        <f>G14+H14</f>
        <v>677</v>
      </c>
      <c r="I15" s="31"/>
      <c r="J15" s="31">
        <f>I14+J14</f>
        <v>1</v>
      </c>
      <c r="K15" s="31"/>
      <c r="L15" s="31">
        <f>K14+L14</f>
        <v>3781</v>
      </c>
      <c r="M15" s="31"/>
      <c r="N15" s="31">
        <f>M14+N14</f>
        <v>9292</v>
      </c>
      <c r="O15" s="31"/>
      <c r="P15" s="31">
        <f>O14+P14</f>
        <v>13</v>
      </c>
      <c r="Q15" s="31"/>
      <c r="R15" s="31">
        <f>Q14+R14</f>
        <v>142</v>
      </c>
      <c r="S15" s="31"/>
      <c r="T15" s="31">
        <f>S14+T14</f>
        <v>11378</v>
      </c>
      <c r="U15" s="31"/>
      <c r="V15" s="31">
        <f>U14+V14</f>
        <v>100</v>
      </c>
      <c r="W15" s="31"/>
      <c r="X15" s="31">
        <f>W14+X14</f>
        <v>1</v>
      </c>
      <c r="Y15" s="31"/>
      <c r="Z15" s="31">
        <f>Y14+Z14</f>
        <v>2418</v>
      </c>
      <c r="AA15" s="31"/>
      <c r="AB15" s="31">
        <f>AA14+AB14</f>
        <v>3</v>
      </c>
      <c r="AC15" s="31"/>
      <c r="AD15" s="31">
        <f>AC14+AD14</f>
        <v>5</v>
      </c>
      <c r="AE15" s="31"/>
      <c r="AF15" s="31">
        <f>AE14+AF14</f>
        <v>2</v>
      </c>
      <c r="AG15" s="31"/>
      <c r="AH15" s="31"/>
      <c r="AI15" s="31">
        <f>AG14+AH14+AI14</f>
        <v>193</v>
      </c>
      <c r="AJ15" s="31"/>
      <c r="AK15" s="31"/>
      <c r="AL15" s="31">
        <f>D15+F15+H15+J15+L15+N15+P15+R15+T15+V15+X15+Z15+AB15+AD15+AF15+AI15</f>
        <v>28984</v>
      </c>
      <c r="AM15" s="32"/>
      <c r="AN15" s="32"/>
      <c r="AO15" s="37"/>
    </row>
    <row r="16" spans="1:40" s="166" customFormat="1" ht="42.75" customHeight="1">
      <c r="A16" s="63">
        <v>7</v>
      </c>
      <c r="B16" s="63" t="s">
        <v>46</v>
      </c>
      <c r="C16" s="25">
        <v>0</v>
      </c>
      <c r="D16" s="25">
        <v>0</v>
      </c>
      <c r="E16" s="25">
        <v>0</v>
      </c>
      <c r="F16" s="25">
        <v>0</v>
      </c>
      <c r="G16" s="25">
        <v>3</v>
      </c>
      <c r="H16" s="25">
        <v>0</v>
      </c>
      <c r="I16" s="25">
        <v>0</v>
      </c>
      <c r="J16" s="25">
        <v>0</v>
      </c>
      <c r="K16" s="25">
        <v>238</v>
      </c>
      <c r="L16" s="25">
        <v>0</v>
      </c>
      <c r="M16" s="25">
        <v>918</v>
      </c>
      <c r="N16" s="25">
        <v>0</v>
      </c>
      <c r="O16" s="25">
        <v>2</v>
      </c>
      <c r="P16" s="25">
        <v>0</v>
      </c>
      <c r="Q16" s="25">
        <v>20</v>
      </c>
      <c r="R16" s="25">
        <v>0</v>
      </c>
      <c r="S16" s="25">
        <v>1291</v>
      </c>
      <c r="T16" s="25">
        <v>0</v>
      </c>
      <c r="U16" s="25">
        <v>23</v>
      </c>
      <c r="V16" s="25">
        <v>0</v>
      </c>
      <c r="W16" s="25">
        <v>2</v>
      </c>
      <c r="X16" s="25">
        <v>0</v>
      </c>
      <c r="Y16" s="25">
        <v>321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156">
        <v>0</v>
      </c>
      <c r="AH16" s="156">
        <v>9</v>
      </c>
      <c r="AI16" s="156">
        <v>24</v>
      </c>
      <c r="AJ16" s="25">
        <f t="shared" si="0"/>
        <v>2851</v>
      </c>
      <c r="AK16" s="25">
        <f t="shared" si="1"/>
        <v>0</v>
      </c>
      <c r="AL16" s="25">
        <f t="shared" si="2"/>
        <v>2851</v>
      </c>
      <c r="AM16" s="24"/>
      <c r="AN16" s="30"/>
    </row>
    <row r="17" spans="1:40" s="166" customFormat="1" ht="42.75" customHeight="1">
      <c r="A17" s="63">
        <v>8</v>
      </c>
      <c r="B17" s="63" t="s">
        <v>185</v>
      </c>
      <c r="C17" s="25">
        <v>0</v>
      </c>
      <c r="D17" s="25">
        <v>0</v>
      </c>
      <c r="E17" s="25">
        <v>0</v>
      </c>
      <c r="F17" s="25">
        <v>0</v>
      </c>
      <c r="G17" s="25">
        <v>26</v>
      </c>
      <c r="H17" s="25">
        <v>0</v>
      </c>
      <c r="I17" s="25">
        <v>0</v>
      </c>
      <c r="J17" s="25">
        <v>0</v>
      </c>
      <c r="K17" s="25">
        <v>257</v>
      </c>
      <c r="L17" s="25">
        <v>0</v>
      </c>
      <c r="M17" s="25">
        <v>627</v>
      </c>
      <c r="N17" s="25">
        <v>0</v>
      </c>
      <c r="O17" s="25">
        <v>1</v>
      </c>
      <c r="P17" s="25">
        <v>0</v>
      </c>
      <c r="Q17" s="25">
        <v>17</v>
      </c>
      <c r="R17" s="25">
        <v>0</v>
      </c>
      <c r="S17" s="25">
        <v>1101</v>
      </c>
      <c r="T17" s="25">
        <v>0</v>
      </c>
      <c r="U17" s="25">
        <v>13</v>
      </c>
      <c r="V17" s="25">
        <v>0</v>
      </c>
      <c r="W17" s="25">
        <v>0</v>
      </c>
      <c r="X17" s="25">
        <v>0</v>
      </c>
      <c r="Y17" s="25">
        <v>492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156">
        <v>4</v>
      </c>
      <c r="AH17" s="156">
        <v>4</v>
      </c>
      <c r="AI17" s="156">
        <v>41</v>
      </c>
      <c r="AJ17" s="25">
        <f t="shared" si="0"/>
        <v>2583</v>
      </c>
      <c r="AK17" s="25">
        <f t="shared" si="1"/>
        <v>0</v>
      </c>
      <c r="AL17" s="25">
        <f>AJ17+AK17</f>
        <v>2583</v>
      </c>
      <c r="AM17" s="24"/>
      <c r="AN17" s="30"/>
    </row>
    <row r="18" spans="1:40" s="166" customFormat="1" ht="42.75" customHeight="1">
      <c r="A18" s="63">
        <v>9</v>
      </c>
      <c r="B18" s="63" t="s">
        <v>47</v>
      </c>
      <c r="C18" s="25">
        <v>0</v>
      </c>
      <c r="D18" s="25">
        <v>0</v>
      </c>
      <c r="E18" s="25">
        <v>1</v>
      </c>
      <c r="F18" s="25">
        <v>0</v>
      </c>
      <c r="G18" s="25">
        <v>33</v>
      </c>
      <c r="H18" s="25">
        <v>0</v>
      </c>
      <c r="I18" s="25">
        <v>0</v>
      </c>
      <c r="J18" s="25">
        <v>0</v>
      </c>
      <c r="K18" s="25">
        <v>825</v>
      </c>
      <c r="L18" s="25">
        <v>0</v>
      </c>
      <c r="M18" s="25">
        <v>1941</v>
      </c>
      <c r="N18" s="25">
        <v>0</v>
      </c>
      <c r="O18" s="25">
        <v>9</v>
      </c>
      <c r="P18" s="25">
        <v>0</v>
      </c>
      <c r="Q18" s="25">
        <v>46</v>
      </c>
      <c r="R18" s="25">
        <v>0</v>
      </c>
      <c r="S18" s="25">
        <v>1704</v>
      </c>
      <c r="T18" s="25">
        <v>0</v>
      </c>
      <c r="U18" s="25">
        <v>28</v>
      </c>
      <c r="V18" s="25">
        <v>0</v>
      </c>
      <c r="W18" s="25">
        <v>0</v>
      </c>
      <c r="X18" s="25">
        <v>0</v>
      </c>
      <c r="Y18" s="25">
        <v>397</v>
      </c>
      <c r="Z18" s="25">
        <v>0</v>
      </c>
      <c r="AA18" s="25">
        <v>0</v>
      </c>
      <c r="AB18" s="25">
        <v>0</v>
      </c>
      <c r="AC18" s="25">
        <v>3</v>
      </c>
      <c r="AD18" s="25">
        <v>0</v>
      </c>
      <c r="AE18" s="25">
        <v>0</v>
      </c>
      <c r="AF18" s="25">
        <v>0</v>
      </c>
      <c r="AG18" s="156">
        <v>6</v>
      </c>
      <c r="AH18" s="156">
        <v>6</v>
      </c>
      <c r="AI18" s="156">
        <v>16</v>
      </c>
      <c r="AJ18" s="25">
        <f t="shared" si="0"/>
        <v>5015</v>
      </c>
      <c r="AK18" s="25">
        <f t="shared" si="1"/>
        <v>0</v>
      </c>
      <c r="AL18" s="25">
        <f t="shared" si="2"/>
        <v>5015</v>
      </c>
      <c r="AM18" s="24"/>
      <c r="AN18" s="30"/>
    </row>
    <row r="19" spans="1:40" s="166" customFormat="1" ht="42.75" customHeight="1">
      <c r="A19" s="63">
        <v>10</v>
      </c>
      <c r="B19" s="63" t="s">
        <v>50</v>
      </c>
      <c r="C19" s="25">
        <v>0</v>
      </c>
      <c r="D19" s="25">
        <v>0</v>
      </c>
      <c r="E19" s="25">
        <v>0</v>
      </c>
      <c r="F19" s="25">
        <v>0</v>
      </c>
      <c r="G19" s="25">
        <v>2</v>
      </c>
      <c r="H19" s="25">
        <v>0</v>
      </c>
      <c r="I19" s="25">
        <v>0</v>
      </c>
      <c r="J19" s="25">
        <v>0</v>
      </c>
      <c r="K19" s="25">
        <v>80</v>
      </c>
      <c r="L19" s="25">
        <v>0</v>
      </c>
      <c r="M19" s="25">
        <v>193</v>
      </c>
      <c r="N19" s="25">
        <v>0</v>
      </c>
      <c r="O19" s="25">
        <v>4</v>
      </c>
      <c r="P19" s="25">
        <v>0</v>
      </c>
      <c r="Q19" s="25">
        <v>5</v>
      </c>
      <c r="R19" s="25">
        <v>0</v>
      </c>
      <c r="S19" s="25">
        <v>393</v>
      </c>
      <c r="T19" s="25">
        <v>0</v>
      </c>
      <c r="U19" s="25">
        <v>10</v>
      </c>
      <c r="V19" s="25">
        <v>0</v>
      </c>
      <c r="W19" s="25">
        <v>1</v>
      </c>
      <c r="X19" s="25">
        <v>0</v>
      </c>
      <c r="Y19" s="25">
        <v>230</v>
      </c>
      <c r="Z19" s="25">
        <v>0</v>
      </c>
      <c r="AA19" s="25">
        <v>1</v>
      </c>
      <c r="AB19" s="25">
        <v>0</v>
      </c>
      <c r="AC19" s="25">
        <v>0</v>
      </c>
      <c r="AD19" s="25">
        <v>0</v>
      </c>
      <c r="AE19" s="25">
        <v>2</v>
      </c>
      <c r="AF19" s="25">
        <v>0</v>
      </c>
      <c r="AG19" s="156">
        <v>18</v>
      </c>
      <c r="AH19" s="156">
        <v>20</v>
      </c>
      <c r="AI19" s="156">
        <v>20</v>
      </c>
      <c r="AJ19" s="25">
        <f t="shared" si="0"/>
        <v>979</v>
      </c>
      <c r="AK19" s="25">
        <f t="shared" si="1"/>
        <v>0</v>
      </c>
      <c r="AL19" s="25">
        <f t="shared" si="2"/>
        <v>979</v>
      </c>
      <c r="AM19" s="24"/>
      <c r="AN19" s="30"/>
    </row>
    <row r="20" spans="1:40" s="15" customFormat="1" ht="42.75" customHeight="1">
      <c r="A20" s="613" t="s">
        <v>55</v>
      </c>
      <c r="B20" s="614"/>
      <c r="C20" s="31">
        <f>SUM(C16:C19)</f>
        <v>0</v>
      </c>
      <c r="D20" s="31">
        <f aca="true" t="shared" si="6" ref="D20:AI20">SUM(D16:D19)</f>
        <v>0</v>
      </c>
      <c r="E20" s="31">
        <f t="shared" si="6"/>
        <v>1</v>
      </c>
      <c r="F20" s="31">
        <f t="shared" si="6"/>
        <v>0</v>
      </c>
      <c r="G20" s="31">
        <f t="shared" si="6"/>
        <v>64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1400</v>
      </c>
      <c r="L20" s="31">
        <f t="shared" si="6"/>
        <v>0</v>
      </c>
      <c r="M20" s="31">
        <f t="shared" si="6"/>
        <v>3679</v>
      </c>
      <c r="N20" s="31">
        <f t="shared" si="6"/>
        <v>0</v>
      </c>
      <c r="O20" s="31">
        <f t="shared" si="6"/>
        <v>16</v>
      </c>
      <c r="P20" s="31">
        <f t="shared" si="6"/>
        <v>0</v>
      </c>
      <c r="Q20" s="31">
        <f t="shared" si="6"/>
        <v>88</v>
      </c>
      <c r="R20" s="31">
        <f t="shared" si="6"/>
        <v>0</v>
      </c>
      <c r="S20" s="31">
        <f t="shared" si="6"/>
        <v>4489</v>
      </c>
      <c r="T20" s="31">
        <f t="shared" si="6"/>
        <v>0</v>
      </c>
      <c r="U20" s="31">
        <f t="shared" si="6"/>
        <v>74</v>
      </c>
      <c r="V20" s="31">
        <f t="shared" si="6"/>
        <v>0</v>
      </c>
      <c r="W20" s="31">
        <f t="shared" si="6"/>
        <v>3</v>
      </c>
      <c r="X20" s="31">
        <f t="shared" si="6"/>
        <v>0</v>
      </c>
      <c r="Y20" s="31">
        <f t="shared" si="6"/>
        <v>1440</v>
      </c>
      <c r="Z20" s="31">
        <f t="shared" si="6"/>
        <v>0</v>
      </c>
      <c r="AA20" s="31">
        <f t="shared" si="6"/>
        <v>1</v>
      </c>
      <c r="AB20" s="31">
        <f t="shared" si="6"/>
        <v>0</v>
      </c>
      <c r="AC20" s="31">
        <f t="shared" si="6"/>
        <v>3</v>
      </c>
      <c r="AD20" s="31">
        <f t="shared" si="6"/>
        <v>0</v>
      </c>
      <c r="AE20" s="31">
        <f t="shared" si="6"/>
        <v>2</v>
      </c>
      <c r="AF20" s="31">
        <f t="shared" si="6"/>
        <v>0</v>
      </c>
      <c r="AG20" s="157">
        <f t="shared" si="6"/>
        <v>28</v>
      </c>
      <c r="AH20" s="157">
        <f t="shared" si="6"/>
        <v>39</v>
      </c>
      <c r="AI20" s="157">
        <f t="shared" si="6"/>
        <v>101</v>
      </c>
      <c r="AJ20" s="31">
        <f t="shared" si="0"/>
        <v>11428</v>
      </c>
      <c r="AK20" s="31">
        <f t="shared" si="1"/>
        <v>0</v>
      </c>
      <c r="AL20" s="31">
        <f t="shared" si="2"/>
        <v>11428</v>
      </c>
      <c r="AM20" s="32"/>
      <c r="AN20" s="37"/>
    </row>
    <row r="21" spans="1:40" s="166" customFormat="1" ht="42.75" customHeight="1">
      <c r="A21" s="63">
        <v>11</v>
      </c>
      <c r="B21" s="63" t="s">
        <v>52</v>
      </c>
      <c r="C21" s="25">
        <v>1</v>
      </c>
      <c r="D21" s="25">
        <v>0</v>
      </c>
      <c r="E21" s="25">
        <v>0</v>
      </c>
      <c r="F21" s="25">
        <v>0</v>
      </c>
      <c r="G21" s="25">
        <v>17</v>
      </c>
      <c r="H21" s="25">
        <v>0</v>
      </c>
      <c r="I21" s="25">
        <v>0</v>
      </c>
      <c r="J21" s="25">
        <v>0</v>
      </c>
      <c r="K21" s="25">
        <v>95</v>
      </c>
      <c r="L21" s="25">
        <v>0</v>
      </c>
      <c r="M21" s="25">
        <v>807</v>
      </c>
      <c r="N21" s="25">
        <v>0</v>
      </c>
      <c r="O21" s="25">
        <v>3</v>
      </c>
      <c r="P21" s="25">
        <v>0</v>
      </c>
      <c r="Q21" s="25">
        <v>26</v>
      </c>
      <c r="R21" s="25">
        <v>0</v>
      </c>
      <c r="S21" s="25">
        <v>1161</v>
      </c>
      <c r="T21" s="25">
        <v>0</v>
      </c>
      <c r="U21" s="25">
        <v>16</v>
      </c>
      <c r="V21" s="25">
        <v>0</v>
      </c>
      <c r="W21" s="25">
        <v>0</v>
      </c>
      <c r="X21" s="25">
        <v>0</v>
      </c>
      <c r="Y21" s="25">
        <v>190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1</v>
      </c>
      <c r="AH21" s="25">
        <v>5</v>
      </c>
      <c r="AI21" s="25">
        <v>5</v>
      </c>
      <c r="AJ21" s="25">
        <f t="shared" si="0"/>
        <v>2327</v>
      </c>
      <c r="AK21" s="25">
        <f t="shared" si="1"/>
        <v>0</v>
      </c>
      <c r="AL21" s="25">
        <f t="shared" si="2"/>
        <v>2327</v>
      </c>
      <c r="AM21" s="24"/>
      <c r="AN21" s="30"/>
    </row>
    <row r="22" spans="1:40" s="166" customFormat="1" ht="42.75" customHeight="1">
      <c r="A22" s="63">
        <v>12</v>
      </c>
      <c r="B22" s="63" t="s">
        <v>53</v>
      </c>
      <c r="C22" s="25">
        <v>0</v>
      </c>
      <c r="D22" s="25">
        <v>0</v>
      </c>
      <c r="E22" s="25">
        <v>0</v>
      </c>
      <c r="F22" s="25">
        <v>0</v>
      </c>
      <c r="G22" s="25">
        <v>3</v>
      </c>
      <c r="H22" s="25">
        <v>0</v>
      </c>
      <c r="I22" s="25">
        <v>0</v>
      </c>
      <c r="J22" s="25">
        <v>0</v>
      </c>
      <c r="K22" s="25">
        <v>213</v>
      </c>
      <c r="L22" s="25">
        <v>0</v>
      </c>
      <c r="M22" s="25">
        <v>632</v>
      </c>
      <c r="N22" s="25">
        <v>0</v>
      </c>
      <c r="O22" s="25">
        <v>12</v>
      </c>
      <c r="P22" s="25">
        <v>0</v>
      </c>
      <c r="Q22" s="25">
        <v>27</v>
      </c>
      <c r="R22" s="25">
        <v>0</v>
      </c>
      <c r="S22" s="25">
        <v>534</v>
      </c>
      <c r="T22" s="25">
        <v>0</v>
      </c>
      <c r="U22" s="25">
        <v>32</v>
      </c>
      <c r="V22" s="25">
        <v>0</v>
      </c>
      <c r="W22" s="25">
        <v>0</v>
      </c>
      <c r="X22" s="25">
        <v>0</v>
      </c>
      <c r="Y22" s="25">
        <v>250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3</v>
      </c>
      <c r="AH22" s="25">
        <v>9</v>
      </c>
      <c r="AI22" s="25">
        <v>18</v>
      </c>
      <c r="AJ22" s="25">
        <f t="shared" si="0"/>
        <v>1733</v>
      </c>
      <c r="AK22" s="25">
        <f t="shared" si="1"/>
        <v>0</v>
      </c>
      <c r="AL22" s="25">
        <f t="shared" si="2"/>
        <v>1733</v>
      </c>
      <c r="AM22" s="24"/>
      <c r="AN22" s="30"/>
    </row>
    <row r="23" spans="1:40" s="166" customFormat="1" ht="42.75" customHeight="1">
      <c r="A23" s="63">
        <v>13</v>
      </c>
      <c r="B23" s="63" t="s">
        <v>54</v>
      </c>
      <c r="C23" s="25">
        <v>0</v>
      </c>
      <c r="D23" s="25">
        <v>0</v>
      </c>
      <c r="E23" s="25">
        <v>60</v>
      </c>
      <c r="F23" s="25">
        <v>0</v>
      </c>
      <c r="G23" s="25">
        <v>340</v>
      </c>
      <c r="H23" s="25">
        <v>0</v>
      </c>
      <c r="I23" s="25">
        <v>5</v>
      </c>
      <c r="J23" s="25">
        <v>0</v>
      </c>
      <c r="K23" s="25">
        <v>636</v>
      </c>
      <c r="L23" s="25">
        <v>0</v>
      </c>
      <c r="M23" s="25">
        <v>1640</v>
      </c>
      <c r="N23" s="25">
        <v>0</v>
      </c>
      <c r="O23" s="25">
        <v>1</v>
      </c>
      <c r="P23" s="25">
        <v>0</v>
      </c>
      <c r="Q23" s="25">
        <v>31</v>
      </c>
      <c r="R23" s="25">
        <v>0</v>
      </c>
      <c r="S23" s="25">
        <v>1568</v>
      </c>
      <c r="T23" s="25">
        <v>0</v>
      </c>
      <c r="U23" s="25">
        <v>5</v>
      </c>
      <c r="V23" s="25">
        <v>0</v>
      </c>
      <c r="W23" s="25">
        <v>0</v>
      </c>
      <c r="X23" s="25">
        <v>0</v>
      </c>
      <c r="Y23" s="25">
        <v>319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1</v>
      </c>
      <c r="AI23" s="25">
        <v>3</v>
      </c>
      <c r="AJ23" s="25">
        <f t="shared" si="0"/>
        <v>4609</v>
      </c>
      <c r="AK23" s="25">
        <f t="shared" si="1"/>
        <v>0</v>
      </c>
      <c r="AL23" s="25">
        <f t="shared" si="2"/>
        <v>4609</v>
      </c>
      <c r="AM23" s="24"/>
      <c r="AN23" s="30"/>
    </row>
    <row r="24" spans="1:38" ht="42.75" customHeight="1">
      <c r="A24" s="63">
        <v>14</v>
      </c>
      <c r="B24" s="63" t="s">
        <v>188</v>
      </c>
      <c r="C24" s="25">
        <v>0</v>
      </c>
      <c r="D24" s="25">
        <v>0</v>
      </c>
      <c r="E24" s="25">
        <v>23</v>
      </c>
      <c r="F24" s="25">
        <v>0</v>
      </c>
      <c r="G24" s="25">
        <v>32</v>
      </c>
      <c r="H24" s="25">
        <v>0</v>
      </c>
      <c r="I24" s="25">
        <v>0</v>
      </c>
      <c r="J24" s="25">
        <v>0</v>
      </c>
      <c r="K24" s="25">
        <v>161</v>
      </c>
      <c r="L24" s="25">
        <v>0</v>
      </c>
      <c r="M24" s="25">
        <v>880</v>
      </c>
      <c r="N24" s="25">
        <v>0</v>
      </c>
      <c r="O24" s="25">
        <v>0</v>
      </c>
      <c r="P24" s="25">
        <v>0</v>
      </c>
      <c r="Q24" s="25">
        <v>15</v>
      </c>
      <c r="R24" s="25">
        <v>0</v>
      </c>
      <c r="S24" s="25">
        <v>693</v>
      </c>
      <c r="T24" s="25">
        <v>0</v>
      </c>
      <c r="U24" s="25">
        <v>2</v>
      </c>
      <c r="V24" s="25">
        <v>0</v>
      </c>
      <c r="W24" s="25">
        <v>0</v>
      </c>
      <c r="X24" s="25">
        <v>0</v>
      </c>
      <c r="Y24" s="25">
        <v>71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2</v>
      </c>
      <c r="AI24" s="25">
        <v>0</v>
      </c>
      <c r="AJ24" s="25">
        <f t="shared" si="0"/>
        <v>1879</v>
      </c>
      <c r="AK24" s="25">
        <f t="shared" si="1"/>
        <v>0</v>
      </c>
      <c r="AL24" s="25">
        <f t="shared" si="2"/>
        <v>1879</v>
      </c>
    </row>
    <row r="25" spans="1:40" s="15" customFormat="1" ht="42.75" customHeight="1">
      <c r="A25" s="613" t="s">
        <v>22</v>
      </c>
      <c r="B25" s="614"/>
      <c r="C25" s="31">
        <f>C21+C22+C23+C24</f>
        <v>1</v>
      </c>
      <c r="D25" s="31">
        <f aca="true" t="shared" si="7" ref="D25:AI25">D21+D22+D23+D24</f>
        <v>0</v>
      </c>
      <c r="E25" s="31">
        <f t="shared" si="7"/>
        <v>83</v>
      </c>
      <c r="F25" s="31">
        <f t="shared" si="7"/>
        <v>0</v>
      </c>
      <c r="G25" s="31">
        <f t="shared" si="7"/>
        <v>392</v>
      </c>
      <c r="H25" s="31">
        <f t="shared" si="7"/>
        <v>0</v>
      </c>
      <c r="I25" s="31">
        <f t="shared" si="7"/>
        <v>5</v>
      </c>
      <c r="J25" s="31">
        <f t="shared" si="7"/>
        <v>0</v>
      </c>
      <c r="K25" s="31">
        <f t="shared" si="7"/>
        <v>1105</v>
      </c>
      <c r="L25" s="31">
        <f t="shared" si="7"/>
        <v>0</v>
      </c>
      <c r="M25" s="31">
        <f t="shared" si="7"/>
        <v>3959</v>
      </c>
      <c r="N25" s="31">
        <f t="shared" si="7"/>
        <v>0</v>
      </c>
      <c r="O25" s="31">
        <f t="shared" si="7"/>
        <v>16</v>
      </c>
      <c r="P25" s="31">
        <f t="shared" si="7"/>
        <v>0</v>
      </c>
      <c r="Q25" s="31">
        <f t="shared" si="7"/>
        <v>99</v>
      </c>
      <c r="R25" s="31">
        <f t="shared" si="7"/>
        <v>0</v>
      </c>
      <c r="S25" s="31">
        <f t="shared" si="7"/>
        <v>3956</v>
      </c>
      <c r="T25" s="31">
        <f t="shared" si="7"/>
        <v>0</v>
      </c>
      <c r="U25" s="31">
        <f t="shared" si="7"/>
        <v>55</v>
      </c>
      <c r="V25" s="31">
        <f t="shared" si="7"/>
        <v>0</v>
      </c>
      <c r="W25" s="31">
        <f t="shared" si="7"/>
        <v>0</v>
      </c>
      <c r="X25" s="31">
        <f t="shared" si="7"/>
        <v>0</v>
      </c>
      <c r="Y25" s="31">
        <f t="shared" si="7"/>
        <v>830</v>
      </c>
      <c r="Z25" s="31">
        <f t="shared" si="7"/>
        <v>0</v>
      </c>
      <c r="AA25" s="31">
        <f t="shared" si="7"/>
        <v>0</v>
      </c>
      <c r="AB25" s="31">
        <f t="shared" si="7"/>
        <v>0</v>
      </c>
      <c r="AC25" s="31">
        <f t="shared" si="7"/>
        <v>0</v>
      </c>
      <c r="AD25" s="31">
        <f t="shared" si="7"/>
        <v>0</v>
      </c>
      <c r="AE25" s="31">
        <f t="shared" si="7"/>
        <v>0</v>
      </c>
      <c r="AF25" s="31">
        <f t="shared" si="7"/>
        <v>0</v>
      </c>
      <c r="AG25" s="31">
        <f t="shared" si="7"/>
        <v>4</v>
      </c>
      <c r="AH25" s="31">
        <f t="shared" si="7"/>
        <v>17</v>
      </c>
      <c r="AI25" s="31">
        <f t="shared" si="7"/>
        <v>26</v>
      </c>
      <c r="AJ25" s="31">
        <f t="shared" si="0"/>
        <v>10548</v>
      </c>
      <c r="AK25" s="31">
        <f t="shared" si="1"/>
        <v>0</v>
      </c>
      <c r="AL25" s="31">
        <f t="shared" si="2"/>
        <v>10548</v>
      </c>
      <c r="AM25" s="163"/>
      <c r="AN25" s="163"/>
    </row>
    <row r="26" spans="1:40" s="165" customFormat="1" ht="42.75" customHeight="1">
      <c r="A26" s="613" t="s">
        <v>176</v>
      </c>
      <c r="B26" s="614"/>
      <c r="C26" s="31">
        <f>C20+C25</f>
        <v>1</v>
      </c>
      <c r="D26" s="31">
        <f aca="true" t="shared" si="8" ref="D26:AI26">D20+D25</f>
        <v>0</v>
      </c>
      <c r="E26" s="31">
        <f t="shared" si="8"/>
        <v>84</v>
      </c>
      <c r="F26" s="31">
        <f t="shared" si="8"/>
        <v>0</v>
      </c>
      <c r="G26" s="31">
        <f t="shared" si="8"/>
        <v>456</v>
      </c>
      <c r="H26" s="31">
        <f t="shared" si="8"/>
        <v>0</v>
      </c>
      <c r="I26" s="31">
        <f t="shared" si="8"/>
        <v>5</v>
      </c>
      <c r="J26" s="31">
        <f t="shared" si="8"/>
        <v>0</v>
      </c>
      <c r="K26" s="31">
        <f t="shared" si="8"/>
        <v>2505</v>
      </c>
      <c r="L26" s="31">
        <f t="shared" si="8"/>
        <v>0</v>
      </c>
      <c r="M26" s="31">
        <f t="shared" si="8"/>
        <v>7638</v>
      </c>
      <c r="N26" s="31">
        <f t="shared" si="8"/>
        <v>0</v>
      </c>
      <c r="O26" s="31">
        <f t="shared" si="8"/>
        <v>32</v>
      </c>
      <c r="P26" s="31">
        <f t="shared" si="8"/>
        <v>0</v>
      </c>
      <c r="Q26" s="31">
        <f t="shared" si="8"/>
        <v>187</v>
      </c>
      <c r="R26" s="31">
        <f t="shared" si="8"/>
        <v>0</v>
      </c>
      <c r="S26" s="31">
        <f t="shared" si="8"/>
        <v>8445</v>
      </c>
      <c r="T26" s="31">
        <f t="shared" si="8"/>
        <v>0</v>
      </c>
      <c r="U26" s="31">
        <f t="shared" si="8"/>
        <v>129</v>
      </c>
      <c r="V26" s="31">
        <f t="shared" si="8"/>
        <v>0</v>
      </c>
      <c r="W26" s="31">
        <f t="shared" si="8"/>
        <v>3</v>
      </c>
      <c r="X26" s="31">
        <f t="shared" si="8"/>
        <v>0</v>
      </c>
      <c r="Y26" s="31">
        <f t="shared" si="8"/>
        <v>2270</v>
      </c>
      <c r="Z26" s="31">
        <f t="shared" si="8"/>
        <v>0</v>
      </c>
      <c r="AA26" s="31">
        <f t="shared" si="8"/>
        <v>1</v>
      </c>
      <c r="AB26" s="31">
        <f t="shared" si="8"/>
        <v>0</v>
      </c>
      <c r="AC26" s="31">
        <f t="shared" si="8"/>
        <v>3</v>
      </c>
      <c r="AD26" s="31">
        <f t="shared" si="8"/>
        <v>0</v>
      </c>
      <c r="AE26" s="31">
        <f t="shared" si="8"/>
        <v>2</v>
      </c>
      <c r="AF26" s="31">
        <f t="shared" si="8"/>
        <v>0</v>
      </c>
      <c r="AG26" s="31">
        <f t="shared" si="8"/>
        <v>32</v>
      </c>
      <c r="AH26" s="31">
        <f t="shared" si="8"/>
        <v>56</v>
      </c>
      <c r="AI26" s="31">
        <f t="shared" si="8"/>
        <v>127</v>
      </c>
      <c r="AJ26" s="31">
        <f t="shared" si="0"/>
        <v>21976</v>
      </c>
      <c r="AK26" s="31">
        <f t="shared" si="1"/>
        <v>0</v>
      </c>
      <c r="AL26" s="31">
        <f t="shared" si="2"/>
        <v>21976</v>
      </c>
      <c r="AM26" s="163"/>
      <c r="AN26" s="163"/>
    </row>
    <row r="27" spans="1:41" s="15" customFormat="1" ht="42.75" customHeight="1">
      <c r="A27" s="160"/>
      <c r="B27" s="161"/>
      <c r="C27" s="31"/>
      <c r="D27" s="31">
        <f>C26+D26</f>
        <v>1</v>
      </c>
      <c r="E27" s="31"/>
      <c r="F27" s="31">
        <f>E26+F26</f>
        <v>84</v>
      </c>
      <c r="G27" s="31"/>
      <c r="H27" s="31">
        <f>G26+H26</f>
        <v>456</v>
      </c>
      <c r="I27" s="31"/>
      <c r="J27" s="31">
        <f>I26+J26</f>
        <v>5</v>
      </c>
      <c r="K27" s="31"/>
      <c r="L27" s="31">
        <f>K26+L26</f>
        <v>2505</v>
      </c>
      <c r="M27" s="31"/>
      <c r="N27" s="31">
        <f>M26+N26</f>
        <v>7638</v>
      </c>
      <c r="O27" s="31"/>
      <c r="P27" s="31">
        <f>O26+P26</f>
        <v>32</v>
      </c>
      <c r="Q27" s="31"/>
      <c r="R27" s="31">
        <f>Q26+R26</f>
        <v>187</v>
      </c>
      <c r="S27" s="31"/>
      <c r="T27" s="31">
        <f>S26+T26</f>
        <v>8445</v>
      </c>
      <c r="U27" s="31"/>
      <c r="V27" s="31">
        <f>U26+V26</f>
        <v>129</v>
      </c>
      <c r="W27" s="31"/>
      <c r="X27" s="31">
        <f>W26+X26</f>
        <v>3</v>
      </c>
      <c r="Y27" s="31"/>
      <c r="Z27" s="31">
        <f>Y26+Z26</f>
        <v>2270</v>
      </c>
      <c r="AA27" s="31"/>
      <c r="AB27" s="31">
        <f>AA26+AB26</f>
        <v>1</v>
      </c>
      <c r="AC27" s="31"/>
      <c r="AD27" s="31">
        <f>AC26+AD26</f>
        <v>3</v>
      </c>
      <c r="AE27" s="31"/>
      <c r="AF27" s="31">
        <f>AE26+AF26</f>
        <v>2</v>
      </c>
      <c r="AG27" s="31"/>
      <c r="AH27" s="31"/>
      <c r="AI27" s="31">
        <f>AG26+AH26+AI26</f>
        <v>215</v>
      </c>
      <c r="AJ27" s="31"/>
      <c r="AK27" s="31"/>
      <c r="AL27" s="31">
        <f>D27+F27+H27+J27+L27+N27+P27+R27+T27+V27+X27+Z27+AB27+AD27+AF27+AI27</f>
        <v>21976</v>
      </c>
      <c r="AM27" s="32"/>
      <c r="AN27" s="32"/>
      <c r="AO27" s="37"/>
    </row>
    <row r="28" spans="1:40" s="165" customFormat="1" ht="42.75" customHeight="1">
      <c r="A28" s="160"/>
      <c r="B28" s="161"/>
      <c r="C28" s="31">
        <f>C15+C27</f>
        <v>0</v>
      </c>
      <c r="D28" s="31">
        <f aca="true" t="shared" si="9" ref="D28:AL28">D15+D27</f>
        <v>1</v>
      </c>
      <c r="E28" s="31">
        <f t="shared" si="9"/>
        <v>0</v>
      </c>
      <c r="F28" s="31">
        <f t="shared" si="9"/>
        <v>1062</v>
      </c>
      <c r="G28" s="31">
        <f t="shared" si="9"/>
        <v>0</v>
      </c>
      <c r="H28" s="31">
        <f t="shared" si="9"/>
        <v>1133</v>
      </c>
      <c r="I28" s="31">
        <f t="shared" si="9"/>
        <v>0</v>
      </c>
      <c r="J28" s="31">
        <f t="shared" si="9"/>
        <v>6</v>
      </c>
      <c r="K28" s="31">
        <f t="shared" si="9"/>
        <v>0</v>
      </c>
      <c r="L28" s="31">
        <f t="shared" si="9"/>
        <v>6286</v>
      </c>
      <c r="M28" s="31">
        <f t="shared" si="9"/>
        <v>0</v>
      </c>
      <c r="N28" s="31">
        <f t="shared" si="9"/>
        <v>16930</v>
      </c>
      <c r="O28" s="31">
        <f t="shared" si="9"/>
        <v>0</v>
      </c>
      <c r="P28" s="31">
        <f t="shared" si="9"/>
        <v>45</v>
      </c>
      <c r="Q28" s="31">
        <f t="shared" si="9"/>
        <v>0</v>
      </c>
      <c r="R28" s="31">
        <f t="shared" si="9"/>
        <v>329</v>
      </c>
      <c r="S28" s="31">
        <f t="shared" si="9"/>
        <v>0</v>
      </c>
      <c r="T28" s="31">
        <f t="shared" si="9"/>
        <v>19823</v>
      </c>
      <c r="U28" s="31">
        <f t="shared" si="9"/>
        <v>0</v>
      </c>
      <c r="V28" s="31">
        <f t="shared" si="9"/>
        <v>229</v>
      </c>
      <c r="W28" s="31">
        <f t="shared" si="9"/>
        <v>0</v>
      </c>
      <c r="X28" s="31">
        <f t="shared" si="9"/>
        <v>4</v>
      </c>
      <c r="Y28" s="31">
        <f t="shared" si="9"/>
        <v>0</v>
      </c>
      <c r="Z28" s="31">
        <f t="shared" si="9"/>
        <v>4688</v>
      </c>
      <c r="AA28" s="31">
        <f t="shared" si="9"/>
        <v>0</v>
      </c>
      <c r="AB28" s="31">
        <f t="shared" si="9"/>
        <v>4</v>
      </c>
      <c r="AC28" s="31">
        <f t="shared" si="9"/>
        <v>0</v>
      </c>
      <c r="AD28" s="31">
        <f t="shared" si="9"/>
        <v>8</v>
      </c>
      <c r="AE28" s="31">
        <f t="shared" si="9"/>
        <v>0</v>
      </c>
      <c r="AF28" s="31">
        <f t="shared" si="9"/>
        <v>4</v>
      </c>
      <c r="AG28" s="31">
        <f t="shared" si="9"/>
        <v>0</v>
      </c>
      <c r="AH28" s="31">
        <f t="shared" si="9"/>
        <v>0</v>
      </c>
      <c r="AI28" s="31">
        <f t="shared" si="9"/>
        <v>408</v>
      </c>
      <c r="AJ28" s="31">
        <f t="shared" si="9"/>
        <v>0</v>
      </c>
      <c r="AK28" s="31">
        <f t="shared" si="9"/>
        <v>0</v>
      </c>
      <c r="AL28" s="31">
        <f t="shared" si="9"/>
        <v>50960</v>
      </c>
      <c r="AM28" s="163">
        <f>AL14+AL27</f>
        <v>50960</v>
      </c>
      <c r="AN28" s="163"/>
    </row>
    <row r="29" spans="1:40" s="166" customFormat="1" ht="42.75" customHeight="1">
      <c r="A29" s="63">
        <v>15</v>
      </c>
      <c r="B29" s="63" t="s">
        <v>23</v>
      </c>
      <c r="C29" s="25">
        <v>0</v>
      </c>
      <c r="D29" s="25">
        <v>0</v>
      </c>
      <c r="E29" s="25">
        <v>0</v>
      </c>
      <c r="F29" s="25">
        <v>0</v>
      </c>
      <c r="G29" s="25">
        <v>341</v>
      </c>
      <c r="H29" s="25">
        <v>6551</v>
      </c>
      <c r="I29" s="25">
        <v>0</v>
      </c>
      <c r="J29" s="25">
        <v>0</v>
      </c>
      <c r="K29" s="25">
        <v>550</v>
      </c>
      <c r="L29" s="25">
        <v>2954</v>
      </c>
      <c r="M29" s="25">
        <v>560</v>
      </c>
      <c r="N29" s="25">
        <v>1943</v>
      </c>
      <c r="O29" s="25">
        <v>0</v>
      </c>
      <c r="P29" s="25">
        <v>0</v>
      </c>
      <c r="Q29" s="25">
        <v>0</v>
      </c>
      <c r="R29" s="25">
        <v>0</v>
      </c>
      <c r="S29" s="25">
        <v>206</v>
      </c>
      <c r="T29" s="25">
        <v>5</v>
      </c>
      <c r="U29" s="25">
        <v>0</v>
      </c>
      <c r="V29" s="25">
        <v>0</v>
      </c>
      <c r="W29" s="25">
        <v>0</v>
      </c>
      <c r="X29" s="25">
        <v>0</v>
      </c>
      <c r="Y29" s="25">
        <v>7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f t="shared" si="0"/>
        <v>1664</v>
      </c>
      <c r="AK29" s="25">
        <f aca="true" t="shared" si="10" ref="AK29:AK40">D29+F29+H29+J29+L29+N29+P29+R29+T29+V29+X29+Z29+AB29+AD29+AF29</f>
        <v>11453</v>
      </c>
      <c r="AL29" s="25">
        <f>AJ29+AK29</f>
        <v>13117</v>
      </c>
      <c r="AM29" s="164"/>
      <c r="AN29" s="164"/>
    </row>
    <row r="30" spans="1:40" s="166" customFormat="1" ht="42.75" customHeight="1">
      <c r="A30" s="63">
        <v>16</v>
      </c>
      <c r="B30" s="63" t="s">
        <v>142</v>
      </c>
      <c r="C30" s="25">
        <v>0</v>
      </c>
      <c r="D30" s="25">
        <v>0</v>
      </c>
      <c r="E30" s="25">
        <v>0</v>
      </c>
      <c r="F30" s="25">
        <v>0</v>
      </c>
      <c r="G30" s="25">
        <v>1190</v>
      </c>
      <c r="H30" s="25">
        <v>5383</v>
      </c>
      <c r="I30" s="25">
        <v>0</v>
      </c>
      <c r="J30" s="25">
        <v>0</v>
      </c>
      <c r="K30" s="25">
        <v>858</v>
      </c>
      <c r="L30" s="25">
        <v>2799</v>
      </c>
      <c r="M30" s="25">
        <v>1082</v>
      </c>
      <c r="N30" s="25">
        <v>1766</v>
      </c>
      <c r="O30" s="25">
        <v>0</v>
      </c>
      <c r="P30" s="25">
        <v>0</v>
      </c>
      <c r="Q30" s="25">
        <v>0</v>
      </c>
      <c r="R30" s="25">
        <v>54</v>
      </c>
      <c r="S30" s="25">
        <v>387</v>
      </c>
      <c r="T30" s="25">
        <v>319</v>
      </c>
      <c r="U30" s="25">
        <v>0</v>
      </c>
      <c r="V30" s="25">
        <v>0</v>
      </c>
      <c r="W30" s="25">
        <v>0</v>
      </c>
      <c r="X30" s="25">
        <v>0</v>
      </c>
      <c r="Y30" s="25">
        <v>40</v>
      </c>
      <c r="Z30" s="25">
        <v>159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5</v>
      </c>
      <c r="AH30" s="25">
        <v>0</v>
      </c>
      <c r="AI30" s="25">
        <v>2</v>
      </c>
      <c r="AJ30" s="25">
        <f t="shared" si="0"/>
        <v>3564</v>
      </c>
      <c r="AK30" s="25">
        <f t="shared" si="10"/>
        <v>10480</v>
      </c>
      <c r="AL30" s="25">
        <f aca="true" t="shared" si="11" ref="AL30:AL54">AJ30+AK30</f>
        <v>14044</v>
      </c>
      <c r="AM30" s="164"/>
      <c r="AN30" s="164"/>
    </row>
    <row r="31" spans="1:40" s="15" customFormat="1" ht="42.75" customHeight="1">
      <c r="A31" s="613" t="s">
        <v>108</v>
      </c>
      <c r="B31" s="614"/>
      <c r="C31" s="31">
        <f>SUM(C29:C30)</f>
        <v>0</v>
      </c>
      <c r="D31" s="31">
        <f aca="true" t="shared" si="12" ref="D31:AI31">SUM(D29:D30)</f>
        <v>0</v>
      </c>
      <c r="E31" s="31">
        <f t="shared" si="12"/>
        <v>0</v>
      </c>
      <c r="F31" s="31">
        <f t="shared" si="12"/>
        <v>0</v>
      </c>
      <c r="G31" s="31">
        <f t="shared" si="12"/>
        <v>1531</v>
      </c>
      <c r="H31" s="31">
        <f t="shared" si="12"/>
        <v>11934</v>
      </c>
      <c r="I31" s="31">
        <f t="shared" si="12"/>
        <v>0</v>
      </c>
      <c r="J31" s="31">
        <f t="shared" si="12"/>
        <v>0</v>
      </c>
      <c r="K31" s="31">
        <f t="shared" si="12"/>
        <v>1408</v>
      </c>
      <c r="L31" s="31">
        <f t="shared" si="12"/>
        <v>5753</v>
      </c>
      <c r="M31" s="31">
        <f t="shared" si="12"/>
        <v>1642</v>
      </c>
      <c r="N31" s="31">
        <f t="shared" si="12"/>
        <v>3709</v>
      </c>
      <c r="O31" s="31">
        <f t="shared" si="12"/>
        <v>0</v>
      </c>
      <c r="P31" s="31">
        <f t="shared" si="12"/>
        <v>0</v>
      </c>
      <c r="Q31" s="31">
        <f t="shared" si="12"/>
        <v>0</v>
      </c>
      <c r="R31" s="31">
        <f t="shared" si="12"/>
        <v>54</v>
      </c>
      <c r="S31" s="31">
        <f t="shared" si="12"/>
        <v>593</v>
      </c>
      <c r="T31" s="31">
        <f t="shared" si="12"/>
        <v>324</v>
      </c>
      <c r="U31" s="31">
        <f t="shared" si="12"/>
        <v>0</v>
      </c>
      <c r="V31" s="31">
        <f t="shared" si="12"/>
        <v>0</v>
      </c>
      <c r="W31" s="31">
        <f t="shared" si="12"/>
        <v>0</v>
      </c>
      <c r="X31" s="31">
        <f t="shared" si="12"/>
        <v>0</v>
      </c>
      <c r="Y31" s="31">
        <f t="shared" si="12"/>
        <v>47</v>
      </c>
      <c r="Z31" s="31">
        <f t="shared" si="12"/>
        <v>159</v>
      </c>
      <c r="AA31" s="31">
        <f t="shared" si="12"/>
        <v>0</v>
      </c>
      <c r="AB31" s="31">
        <f t="shared" si="12"/>
        <v>0</v>
      </c>
      <c r="AC31" s="31">
        <f t="shared" si="12"/>
        <v>0</v>
      </c>
      <c r="AD31" s="31">
        <f t="shared" si="12"/>
        <v>0</v>
      </c>
      <c r="AE31" s="31">
        <f t="shared" si="12"/>
        <v>0</v>
      </c>
      <c r="AF31" s="31">
        <f t="shared" si="12"/>
        <v>0</v>
      </c>
      <c r="AG31" s="31">
        <f t="shared" si="12"/>
        <v>5</v>
      </c>
      <c r="AH31" s="31">
        <f t="shared" si="12"/>
        <v>0</v>
      </c>
      <c r="AI31" s="31">
        <f t="shared" si="12"/>
        <v>2</v>
      </c>
      <c r="AJ31" s="31">
        <f t="shared" si="0"/>
        <v>5228</v>
      </c>
      <c r="AK31" s="31">
        <f t="shared" si="10"/>
        <v>21933</v>
      </c>
      <c r="AL31" s="31">
        <f t="shared" si="11"/>
        <v>27161</v>
      </c>
      <c r="AM31" s="163"/>
      <c r="AN31" s="163"/>
    </row>
    <row r="32" spans="1:40" s="166" customFormat="1" ht="42.75" customHeight="1">
      <c r="A32" s="63">
        <v>17</v>
      </c>
      <c r="B32" s="63" t="s">
        <v>24</v>
      </c>
      <c r="C32" s="25">
        <v>0</v>
      </c>
      <c r="D32" s="25">
        <v>0</v>
      </c>
      <c r="E32" s="25">
        <v>0</v>
      </c>
      <c r="F32" s="25">
        <v>0</v>
      </c>
      <c r="G32" s="25">
        <v>212</v>
      </c>
      <c r="H32" s="25">
        <v>12932</v>
      </c>
      <c r="I32" s="25">
        <v>0</v>
      </c>
      <c r="J32" s="25">
        <v>0</v>
      </c>
      <c r="K32" s="25">
        <v>368</v>
      </c>
      <c r="L32" s="25">
        <v>2277</v>
      </c>
      <c r="M32" s="25">
        <v>463</v>
      </c>
      <c r="N32" s="25">
        <v>884</v>
      </c>
      <c r="O32" s="25">
        <v>0</v>
      </c>
      <c r="P32" s="25">
        <v>0</v>
      </c>
      <c r="Q32" s="25">
        <v>6</v>
      </c>
      <c r="R32" s="25">
        <v>2</v>
      </c>
      <c r="S32" s="25">
        <v>122</v>
      </c>
      <c r="T32" s="25">
        <v>38</v>
      </c>
      <c r="U32" s="25">
        <v>0</v>
      </c>
      <c r="V32" s="25">
        <v>0</v>
      </c>
      <c r="W32" s="25">
        <v>0</v>
      </c>
      <c r="X32" s="25">
        <v>0</v>
      </c>
      <c r="Y32" s="25">
        <v>4</v>
      </c>
      <c r="Z32" s="25">
        <v>1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f t="shared" si="0"/>
        <v>1175</v>
      </c>
      <c r="AK32" s="25">
        <f t="shared" si="10"/>
        <v>16134</v>
      </c>
      <c r="AL32" s="25">
        <f t="shared" si="11"/>
        <v>17309</v>
      </c>
      <c r="AM32" s="164"/>
      <c r="AN32" s="164"/>
    </row>
    <row r="33" spans="1:40" s="166" customFormat="1" ht="42.75" customHeight="1">
      <c r="A33" s="63">
        <v>18</v>
      </c>
      <c r="B33" s="63" t="s">
        <v>178</v>
      </c>
      <c r="C33" s="25">
        <v>0</v>
      </c>
      <c r="D33" s="25">
        <v>0</v>
      </c>
      <c r="E33" s="25">
        <v>0</v>
      </c>
      <c r="F33" s="25">
        <v>0</v>
      </c>
      <c r="G33" s="25">
        <v>374</v>
      </c>
      <c r="H33" s="25">
        <v>5722</v>
      </c>
      <c r="I33" s="25">
        <v>0</v>
      </c>
      <c r="J33" s="25">
        <v>0</v>
      </c>
      <c r="K33" s="25">
        <v>155</v>
      </c>
      <c r="L33" s="25">
        <v>1757</v>
      </c>
      <c r="M33" s="25">
        <v>159</v>
      </c>
      <c r="N33" s="25">
        <v>1055</v>
      </c>
      <c r="O33" s="25">
        <v>0</v>
      </c>
      <c r="P33" s="25">
        <v>0</v>
      </c>
      <c r="Q33" s="25">
        <v>0</v>
      </c>
      <c r="R33" s="25">
        <v>0</v>
      </c>
      <c r="S33" s="25">
        <v>46</v>
      </c>
      <c r="T33" s="25">
        <v>7</v>
      </c>
      <c r="U33" s="25">
        <v>0</v>
      </c>
      <c r="V33" s="25">
        <v>0</v>
      </c>
      <c r="W33" s="25">
        <v>0</v>
      </c>
      <c r="X33" s="25">
        <v>0</v>
      </c>
      <c r="Y33" s="25">
        <v>6</v>
      </c>
      <c r="Z33" s="25">
        <v>1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f t="shared" si="0"/>
        <v>740</v>
      </c>
      <c r="AK33" s="25">
        <f t="shared" si="10"/>
        <v>8542</v>
      </c>
      <c r="AL33" s="25">
        <f t="shared" si="11"/>
        <v>9282</v>
      </c>
      <c r="AM33" s="164"/>
      <c r="AN33" s="164"/>
    </row>
    <row r="34" spans="1:40" s="166" customFormat="1" ht="42.75" customHeight="1">
      <c r="A34" s="63">
        <v>19</v>
      </c>
      <c r="B34" s="63" t="s">
        <v>109</v>
      </c>
      <c r="C34" s="25">
        <v>0</v>
      </c>
      <c r="D34" s="25">
        <v>0</v>
      </c>
      <c r="E34" s="25">
        <v>0</v>
      </c>
      <c r="F34" s="25">
        <v>0</v>
      </c>
      <c r="G34" s="25">
        <v>318</v>
      </c>
      <c r="H34" s="25">
        <v>14643</v>
      </c>
      <c r="I34" s="25">
        <v>0</v>
      </c>
      <c r="J34" s="25">
        <v>0</v>
      </c>
      <c r="K34" s="25">
        <v>262</v>
      </c>
      <c r="L34" s="25">
        <v>1686</v>
      </c>
      <c r="M34" s="25">
        <v>191</v>
      </c>
      <c r="N34" s="25">
        <v>670</v>
      </c>
      <c r="O34" s="25">
        <v>0</v>
      </c>
      <c r="P34" s="25">
        <v>0</v>
      </c>
      <c r="Q34" s="25">
        <v>1</v>
      </c>
      <c r="R34" s="25">
        <v>1</v>
      </c>
      <c r="S34" s="25">
        <v>38</v>
      </c>
      <c r="T34" s="25">
        <v>8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f t="shared" si="0"/>
        <v>810</v>
      </c>
      <c r="AK34" s="25">
        <f t="shared" si="10"/>
        <v>17008</v>
      </c>
      <c r="AL34" s="25">
        <f t="shared" si="11"/>
        <v>17818</v>
      </c>
      <c r="AM34" s="164"/>
      <c r="AN34" s="164"/>
    </row>
    <row r="35" spans="1:40" s="166" customFormat="1" ht="42.75" customHeight="1">
      <c r="A35" s="63">
        <v>20</v>
      </c>
      <c r="B35" s="63" t="s">
        <v>25</v>
      </c>
      <c r="C35" s="25">
        <v>0</v>
      </c>
      <c r="D35" s="25">
        <v>0</v>
      </c>
      <c r="E35" s="25">
        <v>0</v>
      </c>
      <c r="F35" s="25">
        <v>0</v>
      </c>
      <c r="G35" s="25">
        <v>950</v>
      </c>
      <c r="H35" s="25">
        <v>1943</v>
      </c>
      <c r="I35" s="25">
        <v>0</v>
      </c>
      <c r="J35" s="25">
        <v>0</v>
      </c>
      <c r="K35" s="25">
        <v>921</v>
      </c>
      <c r="L35" s="25">
        <v>933</v>
      </c>
      <c r="M35" s="25">
        <v>2256</v>
      </c>
      <c r="N35" s="25">
        <v>1733</v>
      </c>
      <c r="O35" s="25">
        <v>0</v>
      </c>
      <c r="P35" s="25">
        <v>0</v>
      </c>
      <c r="Q35" s="25">
        <v>11</v>
      </c>
      <c r="R35" s="25">
        <v>1</v>
      </c>
      <c r="S35" s="25">
        <v>687</v>
      </c>
      <c r="T35" s="25">
        <v>189</v>
      </c>
      <c r="U35" s="25">
        <v>0</v>
      </c>
      <c r="V35" s="25">
        <v>0</v>
      </c>
      <c r="W35" s="25">
        <v>0</v>
      </c>
      <c r="X35" s="25">
        <v>0</v>
      </c>
      <c r="Y35" s="25">
        <v>145</v>
      </c>
      <c r="Z35" s="25">
        <v>45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f t="shared" si="0"/>
        <v>4970</v>
      </c>
      <c r="AK35" s="25">
        <f t="shared" si="10"/>
        <v>4844</v>
      </c>
      <c r="AL35" s="25">
        <f t="shared" si="11"/>
        <v>9814</v>
      </c>
      <c r="AM35" s="164"/>
      <c r="AN35" s="164"/>
    </row>
    <row r="36" spans="1:40" s="15" customFormat="1" ht="42.75" customHeight="1">
      <c r="A36" s="613" t="s">
        <v>107</v>
      </c>
      <c r="B36" s="614"/>
      <c r="C36" s="31">
        <f>SUM(C32:C35)</f>
        <v>0</v>
      </c>
      <c r="D36" s="31">
        <f aca="true" t="shared" si="13" ref="D36:AI36">SUM(D32:D35)</f>
        <v>0</v>
      </c>
      <c r="E36" s="31">
        <f t="shared" si="13"/>
        <v>0</v>
      </c>
      <c r="F36" s="31">
        <f t="shared" si="13"/>
        <v>0</v>
      </c>
      <c r="G36" s="31">
        <f t="shared" si="13"/>
        <v>1854</v>
      </c>
      <c r="H36" s="31">
        <f t="shared" si="13"/>
        <v>35240</v>
      </c>
      <c r="I36" s="31">
        <f t="shared" si="13"/>
        <v>0</v>
      </c>
      <c r="J36" s="31">
        <f t="shared" si="13"/>
        <v>0</v>
      </c>
      <c r="K36" s="31">
        <f t="shared" si="13"/>
        <v>1706</v>
      </c>
      <c r="L36" s="31">
        <f t="shared" si="13"/>
        <v>6653</v>
      </c>
      <c r="M36" s="31">
        <f t="shared" si="13"/>
        <v>3069</v>
      </c>
      <c r="N36" s="31">
        <f t="shared" si="13"/>
        <v>4342</v>
      </c>
      <c r="O36" s="31">
        <f t="shared" si="13"/>
        <v>0</v>
      </c>
      <c r="P36" s="31">
        <f t="shared" si="13"/>
        <v>0</v>
      </c>
      <c r="Q36" s="31">
        <f t="shared" si="13"/>
        <v>18</v>
      </c>
      <c r="R36" s="31">
        <f t="shared" si="13"/>
        <v>4</v>
      </c>
      <c r="S36" s="31">
        <f t="shared" si="13"/>
        <v>893</v>
      </c>
      <c r="T36" s="31">
        <f t="shared" si="13"/>
        <v>242</v>
      </c>
      <c r="U36" s="31">
        <f t="shared" si="13"/>
        <v>0</v>
      </c>
      <c r="V36" s="31">
        <f t="shared" si="13"/>
        <v>0</v>
      </c>
      <c r="W36" s="31">
        <f t="shared" si="13"/>
        <v>0</v>
      </c>
      <c r="X36" s="31">
        <f t="shared" si="13"/>
        <v>0</v>
      </c>
      <c r="Y36" s="31">
        <f t="shared" si="13"/>
        <v>155</v>
      </c>
      <c r="Z36" s="31">
        <f t="shared" si="13"/>
        <v>47</v>
      </c>
      <c r="AA36" s="31">
        <f t="shared" si="13"/>
        <v>0</v>
      </c>
      <c r="AB36" s="31">
        <f t="shared" si="13"/>
        <v>0</v>
      </c>
      <c r="AC36" s="31">
        <f t="shared" si="13"/>
        <v>0</v>
      </c>
      <c r="AD36" s="31">
        <f t="shared" si="13"/>
        <v>0</v>
      </c>
      <c r="AE36" s="31">
        <f t="shared" si="13"/>
        <v>0</v>
      </c>
      <c r="AF36" s="31">
        <f t="shared" si="13"/>
        <v>0</v>
      </c>
      <c r="AG36" s="31">
        <f t="shared" si="13"/>
        <v>0</v>
      </c>
      <c r="AH36" s="31">
        <f t="shared" si="13"/>
        <v>0</v>
      </c>
      <c r="AI36" s="31">
        <f t="shared" si="13"/>
        <v>0</v>
      </c>
      <c r="AJ36" s="31">
        <f t="shared" si="0"/>
        <v>7695</v>
      </c>
      <c r="AK36" s="31">
        <f t="shared" si="10"/>
        <v>46528</v>
      </c>
      <c r="AL36" s="31">
        <f t="shared" si="11"/>
        <v>54223</v>
      </c>
      <c r="AM36" s="163"/>
      <c r="AN36" s="163"/>
    </row>
    <row r="37" spans="1:40" s="166" customFormat="1" ht="42.75" customHeight="1">
      <c r="A37" s="63">
        <v>21</v>
      </c>
      <c r="B37" s="63" t="s">
        <v>26</v>
      </c>
      <c r="C37" s="25">
        <v>0</v>
      </c>
      <c r="D37" s="25">
        <v>0</v>
      </c>
      <c r="E37" s="25">
        <v>20</v>
      </c>
      <c r="F37" s="25">
        <v>35</v>
      </c>
      <c r="G37" s="25">
        <v>319</v>
      </c>
      <c r="H37" s="25">
        <v>6988</v>
      </c>
      <c r="I37" s="25">
        <v>0</v>
      </c>
      <c r="J37" s="25">
        <v>0</v>
      </c>
      <c r="K37" s="25">
        <v>268</v>
      </c>
      <c r="L37" s="25">
        <v>2887</v>
      </c>
      <c r="M37" s="25">
        <v>152</v>
      </c>
      <c r="N37" s="25">
        <v>1656</v>
      </c>
      <c r="O37" s="25">
        <v>0</v>
      </c>
      <c r="P37" s="25">
        <v>0</v>
      </c>
      <c r="Q37" s="25">
        <v>1</v>
      </c>
      <c r="R37" s="25">
        <v>2</v>
      </c>
      <c r="S37" s="25">
        <v>89</v>
      </c>
      <c r="T37" s="25">
        <v>68</v>
      </c>
      <c r="U37" s="25">
        <v>2</v>
      </c>
      <c r="V37" s="25">
        <v>0</v>
      </c>
      <c r="W37" s="25">
        <v>0</v>
      </c>
      <c r="X37" s="25">
        <v>0</v>
      </c>
      <c r="Y37" s="25">
        <v>5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f t="shared" si="0"/>
        <v>856</v>
      </c>
      <c r="AK37" s="25">
        <f t="shared" si="10"/>
        <v>11636</v>
      </c>
      <c r="AL37" s="25">
        <f t="shared" si="11"/>
        <v>12492</v>
      </c>
      <c r="AM37" s="164"/>
      <c r="AN37" s="164"/>
    </row>
    <row r="38" spans="1:40" s="166" customFormat="1" ht="42.75" customHeight="1">
      <c r="A38" s="63">
        <v>22</v>
      </c>
      <c r="B38" s="63" t="s">
        <v>27</v>
      </c>
      <c r="C38" s="25">
        <v>0</v>
      </c>
      <c r="D38" s="25">
        <v>0</v>
      </c>
      <c r="E38" s="25">
        <v>55</v>
      </c>
      <c r="F38" s="25">
        <v>180</v>
      </c>
      <c r="G38" s="25">
        <v>268</v>
      </c>
      <c r="H38" s="25">
        <v>10705</v>
      </c>
      <c r="I38" s="25">
        <v>0</v>
      </c>
      <c r="J38" s="25">
        <v>0</v>
      </c>
      <c r="K38" s="25">
        <v>246</v>
      </c>
      <c r="L38" s="25">
        <v>3497</v>
      </c>
      <c r="M38" s="25">
        <v>314</v>
      </c>
      <c r="N38" s="25">
        <v>1652</v>
      </c>
      <c r="O38" s="25">
        <v>0</v>
      </c>
      <c r="P38" s="25">
        <v>0</v>
      </c>
      <c r="Q38" s="25">
        <v>127</v>
      </c>
      <c r="R38" s="25">
        <v>8</v>
      </c>
      <c r="S38" s="25">
        <v>84</v>
      </c>
      <c r="T38" s="25">
        <v>21</v>
      </c>
      <c r="U38" s="25">
        <v>0</v>
      </c>
      <c r="V38" s="25">
        <v>0</v>
      </c>
      <c r="W38" s="25">
        <v>0</v>
      </c>
      <c r="X38" s="25">
        <v>0</v>
      </c>
      <c r="Y38" s="25">
        <v>2</v>
      </c>
      <c r="Z38" s="25">
        <v>5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f t="shared" si="0"/>
        <v>1096</v>
      </c>
      <c r="AK38" s="25">
        <f t="shared" si="10"/>
        <v>16068</v>
      </c>
      <c r="AL38" s="25">
        <f t="shared" si="11"/>
        <v>17164</v>
      </c>
      <c r="AM38" s="164"/>
      <c r="AN38" s="164"/>
    </row>
    <row r="39" spans="1:40" s="166" customFormat="1" ht="42.75" customHeight="1">
      <c r="A39" s="63">
        <v>23</v>
      </c>
      <c r="B39" s="63" t="s">
        <v>28</v>
      </c>
      <c r="C39" s="25">
        <v>0</v>
      </c>
      <c r="D39" s="25">
        <v>0</v>
      </c>
      <c r="E39" s="25">
        <v>0</v>
      </c>
      <c r="F39" s="25">
        <v>0</v>
      </c>
      <c r="G39" s="25">
        <v>69</v>
      </c>
      <c r="H39" s="25">
        <v>13219</v>
      </c>
      <c r="I39" s="25">
        <v>0</v>
      </c>
      <c r="J39" s="25">
        <v>0</v>
      </c>
      <c r="K39" s="25">
        <v>107</v>
      </c>
      <c r="L39" s="25">
        <v>3682</v>
      </c>
      <c r="M39" s="25">
        <v>147</v>
      </c>
      <c r="N39" s="25">
        <v>1758</v>
      </c>
      <c r="O39" s="25">
        <v>0</v>
      </c>
      <c r="P39" s="25">
        <v>0</v>
      </c>
      <c r="Q39" s="25">
        <v>27</v>
      </c>
      <c r="R39" s="25">
        <v>36</v>
      </c>
      <c r="S39" s="25">
        <v>51</v>
      </c>
      <c r="T39" s="25">
        <v>32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f t="shared" si="0"/>
        <v>401</v>
      </c>
      <c r="AK39" s="25">
        <f t="shared" si="10"/>
        <v>18727</v>
      </c>
      <c r="AL39" s="25">
        <f t="shared" si="11"/>
        <v>19128</v>
      </c>
      <c r="AM39" s="164"/>
      <c r="AN39" s="164"/>
    </row>
    <row r="40" spans="1:40" s="166" customFormat="1" ht="42.75" customHeight="1">
      <c r="A40" s="63">
        <v>24</v>
      </c>
      <c r="B40" s="63" t="s">
        <v>45</v>
      </c>
      <c r="C40" s="25">
        <v>0</v>
      </c>
      <c r="D40" s="25">
        <v>0</v>
      </c>
      <c r="E40" s="25">
        <v>0</v>
      </c>
      <c r="F40" s="25">
        <v>42</v>
      </c>
      <c r="G40" s="25">
        <v>405</v>
      </c>
      <c r="H40" s="25">
        <v>8263</v>
      </c>
      <c r="I40" s="25">
        <v>0</v>
      </c>
      <c r="J40" s="25">
        <v>2</v>
      </c>
      <c r="K40" s="25">
        <v>470</v>
      </c>
      <c r="L40" s="25">
        <v>2626</v>
      </c>
      <c r="M40" s="25">
        <v>211</v>
      </c>
      <c r="N40" s="25">
        <v>1277</v>
      </c>
      <c r="O40" s="25">
        <v>1</v>
      </c>
      <c r="P40" s="25">
        <v>0</v>
      </c>
      <c r="Q40" s="25">
        <v>23</v>
      </c>
      <c r="R40" s="25">
        <v>29</v>
      </c>
      <c r="S40" s="25">
        <v>31</v>
      </c>
      <c r="T40" s="25">
        <v>36</v>
      </c>
      <c r="U40" s="25">
        <v>0</v>
      </c>
      <c r="V40" s="25">
        <v>1</v>
      </c>
      <c r="W40" s="25">
        <v>0</v>
      </c>
      <c r="X40" s="25">
        <v>0</v>
      </c>
      <c r="Y40" s="25">
        <v>4</v>
      </c>
      <c r="Z40" s="25">
        <v>1</v>
      </c>
      <c r="AA40" s="25">
        <v>0</v>
      </c>
      <c r="AB40" s="25">
        <v>1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f t="shared" si="0"/>
        <v>1145</v>
      </c>
      <c r="AK40" s="25">
        <f t="shared" si="10"/>
        <v>12278</v>
      </c>
      <c r="AL40" s="25">
        <f t="shared" si="11"/>
        <v>13423</v>
      </c>
      <c r="AM40" s="164"/>
      <c r="AN40" s="164"/>
    </row>
    <row r="41" spans="1:40" s="15" customFormat="1" ht="42.75" customHeight="1">
      <c r="A41" s="613" t="s">
        <v>29</v>
      </c>
      <c r="B41" s="614"/>
      <c r="C41" s="31">
        <f>SUM(C37:C40)</f>
        <v>0</v>
      </c>
      <c r="D41" s="31">
        <f aca="true" t="shared" si="14" ref="D41:AL41">SUM(D37:D40)</f>
        <v>0</v>
      </c>
      <c r="E41" s="31">
        <f t="shared" si="14"/>
        <v>75</v>
      </c>
      <c r="F41" s="31">
        <f t="shared" si="14"/>
        <v>257</v>
      </c>
      <c r="G41" s="31">
        <f t="shared" si="14"/>
        <v>1061</v>
      </c>
      <c r="H41" s="31">
        <f t="shared" si="14"/>
        <v>39175</v>
      </c>
      <c r="I41" s="31">
        <f t="shared" si="14"/>
        <v>0</v>
      </c>
      <c r="J41" s="31">
        <f t="shared" si="14"/>
        <v>2</v>
      </c>
      <c r="K41" s="31">
        <f t="shared" si="14"/>
        <v>1091</v>
      </c>
      <c r="L41" s="31">
        <f t="shared" si="14"/>
        <v>12692</v>
      </c>
      <c r="M41" s="31">
        <f t="shared" si="14"/>
        <v>824</v>
      </c>
      <c r="N41" s="31">
        <f t="shared" si="14"/>
        <v>6343</v>
      </c>
      <c r="O41" s="31">
        <f t="shared" si="14"/>
        <v>1</v>
      </c>
      <c r="P41" s="31">
        <f t="shared" si="14"/>
        <v>0</v>
      </c>
      <c r="Q41" s="31">
        <f t="shared" si="14"/>
        <v>178</v>
      </c>
      <c r="R41" s="31">
        <f t="shared" si="14"/>
        <v>75</v>
      </c>
      <c r="S41" s="31">
        <f t="shared" si="14"/>
        <v>255</v>
      </c>
      <c r="T41" s="31">
        <f t="shared" si="14"/>
        <v>157</v>
      </c>
      <c r="U41" s="31">
        <f t="shared" si="14"/>
        <v>2</v>
      </c>
      <c r="V41" s="31">
        <f t="shared" si="14"/>
        <v>1</v>
      </c>
      <c r="W41" s="31">
        <f t="shared" si="14"/>
        <v>0</v>
      </c>
      <c r="X41" s="31">
        <f t="shared" si="14"/>
        <v>0</v>
      </c>
      <c r="Y41" s="31">
        <f t="shared" si="14"/>
        <v>11</v>
      </c>
      <c r="Z41" s="31">
        <f t="shared" si="14"/>
        <v>6</v>
      </c>
      <c r="AA41" s="31">
        <f t="shared" si="14"/>
        <v>0</v>
      </c>
      <c r="AB41" s="31">
        <f t="shared" si="14"/>
        <v>1</v>
      </c>
      <c r="AC41" s="31">
        <f t="shared" si="14"/>
        <v>0</v>
      </c>
      <c r="AD41" s="31">
        <f t="shared" si="14"/>
        <v>0</v>
      </c>
      <c r="AE41" s="31">
        <f t="shared" si="14"/>
        <v>0</v>
      </c>
      <c r="AF41" s="31">
        <f t="shared" si="14"/>
        <v>0</v>
      </c>
      <c r="AG41" s="31">
        <f t="shared" si="14"/>
        <v>0</v>
      </c>
      <c r="AH41" s="31">
        <f t="shared" si="14"/>
        <v>0</v>
      </c>
      <c r="AI41" s="31">
        <f t="shared" si="14"/>
        <v>0</v>
      </c>
      <c r="AJ41" s="31">
        <f t="shared" si="14"/>
        <v>3498</v>
      </c>
      <c r="AK41" s="31">
        <f t="shared" si="14"/>
        <v>58709</v>
      </c>
      <c r="AL41" s="31">
        <f t="shared" si="14"/>
        <v>62207</v>
      </c>
      <c r="AM41" s="32"/>
      <c r="AN41" s="37"/>
    </row>
    <row r="42" spans="1:40" s="165" customFormat="1" ht="42.75" customHeight="1">
      <c r="A42" s="613" t="s">
        <v>30</v>
      </c>
      <c r="B42" s="614"/>
      <c r="C42" s="31">
        <f>C31+C36+C41</f>
        <v>0</v>
      </c>
      <c r="D42" s="31">
        <f aca="true" t="shared" si="15" ref="D42:AI42">D31+D36+D41</f>
        <v>0</v>
      </c>
      <c r="E42" s="31">
        <f t="shared" si="15"/>
        <v>75</v>
      </c>
      <c r="F42" s="31">
        <f t="shared" si="15"/>
        <v>257</v>
      </c>
      <c r="G42" s="31">
        <f t="shared" si="15"/>
        <v>4446</v>
      </c>
      <c r="H42" s="31">
        <f t="shared" si="15"/>
        <v>86349</v>
      </c>
      <c r="I42" s="31">
        <f t="shared" si="15"/>
        <v>0</v>
      </c>
      <c r="J42" s="31">
        <f t="shared" si="15"/>
        <v>2</v>
      </c>
      <c r="K42" s="31">
        <f t="shared" si="15"/>
        <v>4205</v>
      </c>
      <c r="L42" s="31">
        <f t="shared" si="15"/>
        <v>25098</v>
      </c>
      <c r="M42" s="31">
        <f t="shared" si="15"/>
        <v>5535</v>
      </c>
      <c r="N42" s="31">
        <f t="shared" si="15"/>
        <v>14394</v>
      </c>
      <c r="O42" s="31">
        <f t="shared" si="15"/>
        <v>1</v>
      </c>
      <c r="P42" s="31">
        <f t="shared" si="15"/>
        <v>0</v>
      </c>
      <c r="Q42" s="31">
        <f t="shared" si="15"/>
        <v>196</v>
      </c>
      <c r="R42" s="31">
        <f t="shared" si="15"/>
        <v>133</v>
      </c>
      <c r="S42" s="31">
        <f t="shared" si="15"/>
        <v>1741</v>
      </c>
      <c r="T42" s="31">
        <f t="shared" si="15"/>
        <v>723</v>
      </c>
      <c r="U42" s="31">
        <f t="shared" si="15"/>
        <v>2</v>
      </c>
      <c r="V42" s="31">
        <f t="shared" si="15"/>
        <v>1</v>
      </c>
      <c r="W42" s="31">
        <f t="shared" si="15"/>
        <v>0</v>
      </c>
      <c r="X42" s="31">
        <f t="shared" si="15"/>
        <v>0</v>
      </c>
      <c r="Y42" s="31">
        <f t="shared" si="15"/>
        <v>213</v>
      </c>
      <c r="Z42" s="31">
        <f t="shared" si="15"/>
        <v>212</v>
      </c>
      <c r="AA42" s="31">
        <f t="shared" si="15"/>
        <v>0</v>
      </c>
      <c r="AB42" s="31">
        <f t="shared" si="15"/>
        <v>1</v>
      </c>
      <c r="AC42" s="31">
        <f t="shared" si="15"/>
        <v>0</v>
      </c>
      <c r="AD42" s="31">
        <f t="shared" si="15"/>
        <v>0</v>
      </c>
      <c r="AE42" s="31">
        <f t="shared" si="15"/>
        <v>0</v>
      </c>
      <c r="AF42" s="31">
        <f t="shared" si="15"/>
        <v>0</v>
      </c>
      <c r="AG42" s="31">
        <f t="shared" si="15"/>
        <v>5</v>
      </c>
      <c r="AH42" s="31">
        <f t="shared" si="15"/>
        <v>0</v>
      </c>
      <c r="AI42" s="31">
        <f t="shared" si="15"/>
        <v>2</v>
      </c>
      <c r="AJ42" s="31">
        <f aca="true" t="shared" si="16" ref="AJ42:AJ56">C42+E42+G42+I42+K42+M42+O42+Q42+S42+U42+W42+Y42+AA42+AC42+AE42+AG42+AH42+AI42</f>
        <v>16421</v>
      </c>
      <c r="AK42" s="31">
        <f aca="true" t="shared" si="17" ref="AK42:AK56">D42+F42+H42+J42+L42+N42+P42+R42+T42+V42+X42+Z42+AB42+AD42+AF42</f>
        <v>127170</v>
      </c>
      <c r="AL42" s="31">
        <f t="shared" si="11"/>
        <v>143591</v>
      </c>
      <c r="AN42" s="44"/>
    </row>
    <row r="43" spans="1:41" s="15" customFormat="1" ht="42.75" customHeight="1">
      <c r="A43" s="160"/>
      <c r="B43" s="161"/>
      <c r="C43" s="31"/>
      <c r="D43" s="31">
        <f>C42+D42</f>
        <v>0</v>
      </c>
      <c r="E43" s="31"/>
      <c r="F43" s="31">
        <f>E42+F42</f>
        <v>332</v>
      </c>
      <c r="G43" s="31"/>
      <c r="H43" s="31">
        <f>G42+H42</f>
        <v>90795</v>
      </c>
      <c r="I43" s="31"/>
      <c r="J43" s="31">
        <f>I42+J42</f>
        <v>2</v>
      </c>
      <c r="K43" s="31"/>
      <c r="L43" s="31">
        <f>K42+L42</f>
        <v>29303</v>
      </c>
      <c r="M43" s="31"/>
      <c r="N43" s="31">
        <f>M42+N42</f>
        <v>19929</v>
      </c>
      <c r="O43" s="31"/>
      <c r="P43" s="31">
        <f>O42+P42</f>
        <v>1</v>
      </c>
      <c r="Q43" s="31"/>
      <c r="R43" s="31">
        <f>Q42+R42</f>
        <v>329</v>
      </c>
      <c r="S43" s="31"/>
      <c r="T43" s="31">
        <f>S42+T42</f>
        <v>2464</v>
      </c>
      <c r="U43" s="31"/>
      <c r="V43" s="31">
        <f>U42+V42</f>
        <v>3</v>
      </c>
      <c r="W43" s="31"/>
      <c r="X43" s="31">
        <f>W42+X42</f>
        <v>0</v>
      </c>
      <c r="Y43" s="31"/>
      <c r="Z43" s="31">
        <f>Y42+Z42</f>
        <v>425</v>
      </c>
      <c r="AA43" s="31"/>
      <c r="AB43" s="31">
        <f>AA42+AB42</f>
        <v>1</v>
      </c>
      <c r="AC43" s="31"/>
      <c r="AD43" s="31">
        <f>AC42+AD42</f>
        <v>0</v>
      </c>
      <c r="AE43" s="31"/>
      <c r="AF43" s="31">
        <f>AE42+AF42</f>
        <v>0</v>
      </c>
      <c r="AG43" s="31"/>
      <c r="AH43" s="31"/>
      <c r="AI43" s="31">
        <f>AG42+AH42+AI42</f>
        <v>7</v>
      </c>
      <c r="AJ43" s="31"/>
      <c r="AK43" s="31"/>
      <c r="AL43" s="31">
        <f>D43+F43+H43+J43+L43+N43+P43+R43+T43+V43+X43+Z43+AB43+AD43+AF43+AI43</f>
        <v>143591</v>
      </c>
      <c r="AM43" s="32"/>
      <c r="AN43" s="32"/>
      <c r="AO43" s="37"/>
    </row>
    <row r="44" spans="1:40" s="166" customFormat="1" ht="42.75" customHeight="1">
      <c r="A44" s="63">
        <v>25</v>
      </c>
      <c r="B44" s="63" t="s">
        <v>31</v>
      </c>
      <c r="C44" s="25">
        <v>0</v>
      </c>
      <c r="D44" s="25">
        <v>0</v>
      </c>
      <c r="E44" s="25">
        <v>10</v>
      </c>
      <c r="F44" s="25">
        <v>93</v>
      </c>
      <c r="G44" s="25">
        <v>414</v>
      </c>
      <c r="H44" s="25">
        <v>15060</v>
      </c>
      <c r="I44" s="25">
        <v>0</v>
      </c>
      <c r="J44" s="25">
        <v>0</v>
      </c>
      <c r="K44" s="25">
        <v>399</v>
      </c>
      <c r="L44" s="25">
        <v>3733</v>
      </c>
      <c r="M44" s="25">
        <v>466</v>
      </c>
      <c r="N44" s="25">
        <v>3503</v>
      </c>
      <c r="O44" s="25">
        <v>0</v>
      </c>
      <c r="P44" s="25">
        <v>0</v>
      </c>
      <c r="Q44" s="25">
        <v>22</v>
      </c>
      <c r="R44" s="25">
        <v>11</v>
      </c>
      <c r="S44" s="25">
        <v>227</v>
      </c>
      <c r="T44" s="25">
        <v>252</v>
      </c>
      <c r="U44" s="25">
        <v>4</v>
      </c>
      <c r="V44" s="25">
        <v>6</v>
      </c>
      <c r="W44" s="25">
        <v>0</v>
      </c>
      <c r="X44" s="25">
        <v>0</v>
      </c>
      <c r="Y44" s="25">
        <v>62</v>
      </c>
      <c r="Z44" s="25">
        <v>24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f t="shared" si="16"/>
        <v>1604</v>
      </c>
      <c r="AK44" s="25">
        <f t="shared" si="17"/>
        <v>22682</v>
      </c>
      <c r="AL44" s="25">
        <f t="shared" si="11"/>
        <v>24286</v>
      </c>
      <c r="AM44" s="24"/>
      <c r="AN44" s="24"/>
    </row>
    <row r="45" spans="1:40" s="166" customFormat="1" ht="42.75" customHeight="1">
      <c r="A45" s="63">
        <v>26</v>
      </c>
      <c r="B45" s="63" t="s">
        <v>174</v>
      </c>
      <c r="C45" s="25">
        <v>0</v>
      </c>
      <c r="D45" s="25">
        <v>0</v>
      </c>
      <c r="E45" s="25">
        <v>0</v>
      </c>
      <c r="F45" s="25">
        <v>25</v>
      </c>
      <c r="G45" s="25">
        <v>27</v>
      </c>
      <c r="H45" s="25">
        <v>8662</v>
      </c>
      <c r="I45" s="25">
        <v>0</v>
      </c>
      <c r="J45" s="25">
        <v>0</v>
      </c>
      <c r="K45" s="25">
        <v>48</v>
      </c>
      <c r="L45" s="25">
        <v>1161</v>
      </c>
      <c r="M45" s="25">
        <v>33</v>
      </c>
      <c r="N45" s="25">
        <v>969</v>
      </c>
      <c r="O45" s="25">
        <v>0</v>
      </c>
      <c r="P45" s="25">
        <v>0</v>
      </c>
      <c r="Q45" s="25">
        <v>4</v>
      </c>
      <c r="R45" s="25">
        <v>0</v>
      </c>
      <c r="S45" s="25">
        <v>9</v>
      </c>
      <c r="T45" s="25">
        <v>14</v>
      </c>
      <c r="U45" s="25">
        <v>0</v>
      </c>
      <c r="V45" s="25">
        <v>0</v>
      </c>
      <c r="W45" s="25">
        <v>0</v>
      </c>
      <c r="X45" s="25">
        <v>0</v>
      </c>
      <c r="Y45" s="25">
        <v>6</v>
      </c>
      <c r="Z45" s="25">
        <v>5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f t="shared" si="16"/>
        <v>127</v>
      </c>
      <c r="AK45" s="25">
        <f t="shared" si="17"/>
        <v>10836</v>
      </c>
      <c r="AL45" s="25">
        <f t="shared" si="11"/>
        <v>10963</v>
      </c>
      <c r="AM45" s="24"/>
      <c r="AN45" s="24"/>
    </row>
    <row r="46" spans="1:40" s="166" customFormat="1" ht="42.75" customHeight="1">
      <c r="A46" s="63">
        <v>27</v>
      </c>
      <c r="B46" s="63" t="s">
        <v>32</v>
      </c>
      <c r="C46" s="25">
        <v>0</v>
      </c>
      <c r="D46" s="25">
        <v>0</v>
      </c>
      <c r="E46" s="25">
        <v>4</v>
      </c>
      <c r="F46" s="25">
        <v>201</v>
      </c>
      <c r="G46" s="25">
        <v>176</v>
      </c>
      <c r="H46" s="25">
        <v>7516</v>
      </c>
      <c r="I46" s="25">
        <v>0</v>
      </c>
      <c r="J46" s="25">
        <v>0</v>
      </c>
      <c r="K46" s="25">
        <v>188</v>
      </c>
      <c r="L46" s="25">
        <v>3260</v>
      </c>
      <c r="M46" s="25">
        <v>224</v>
      </c>
      <c r="N46" s="25">
        <v>1846</v>
      </c>
      <c r="O46" s="25">
        <v>0</v>
      </c>
      <c r="P46" s="25">
        <v>0</v>
      </c>
      <c r="Q46" s="25">
        <v>5</v>
      </c>
      <c r="R46" s="25">
        <v>6</v>
      </c>
      <c r="S46" s="25">
        <v>43</v>
      </c>
      <c r="T46" s="25">
        <v>14</v>
      </c>
      <c r="U46" s="25">
        <v>0</v>
      </c>
      <c r="V46" s="25">
        <v>0</v>
      </c>
      <c r="W46" s="25">
        <v>0</v>
      </c>
      <c r="X46" s="25">
        <v>0</v>
      </c>
      <c r="Y46" s="25">
        <v>2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f t="shared" si="16"/>
        <v>642</v>
      </c>
      <c r="AK46" s="25">
        <f t="shared" si="17"/>
        <v>12843</v>
      </c>
      <c r="AL46" s="25">
        <f t="shared" si="11"/>
        <v>13485</v>
      </c>
      <c r="AM46" s="24"/>
      <c r="AN46" s="30"/>
    </row>
    <row r="47" spans="1:40" s="166" customFormat="1" ht="42.75" customHeight="1">
      <c r="A47" s="63">
        <v>28</v>
      </c>
      <c r="B47" s="63" t="s">
        <v>33</v>
      </c>
      <c r="C47" s="25">
        <v>0</v>
      </c>
      <c r="D47" s="25">
        <v>0</v>
      </c>
      <c r="E47" s="25">
        <v>2</v>
      </c>
      <c r="F47" s="25">
        <v>96</v>
      </c>
      <c r="G47" s="25">
        <v>117</v>
      </c>
      <c r="H47" s="25">
        <v>11899</v>
      </c>
      <c r="I47" s="25">
        <v>0</v>
      </c>
      <c r="J47" s="25">
        <v>0</v>
      </c>
      <c r="K47" s="25">
        <v>196</v>
      </c>
      <c r="L47" s="25">
        <v>4253</v>
      </c>
      <c r="M47" s="25">
        <v>161</v>
      </c>
      <c r="N47" s="25">
        <v>2607</v>
      </c>
      <c r="O47" s="25">
        <v>0</v>
      </c>
      <c r="P47" s="25">
        <v>0</v>
      </c>
      <c r="Q47" s="25">
        <v>0</v>
      </c>
      <c r="R47" s="25">
        <v>0</v>
      </c>
      <c r="S47" s="25">
        <v>35</v>
      </c>
      <c r="T47" s="25">
        <v>41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f t="shared" si="16"/>
        <v>511</v>
      </c>
      <c r="AK47" s="25">
        <f t="shared" si="17"/>
        <v>18896</v>
      </c>
      <c r="AL47" s="25">
        <f t="shared" si="11"/>
        <v>19407</v>
      </c>
      <c r="AM47" s="24"/>
      <c r="AN47" s="30"/>
    </row>
    <row r="48" spans="1:40" s="15" customFormat="1" ht="42.75" customHeight="1">
      <c r="A48" s="613" t="s">
        <v>34</v>
      </c>
      <c r="B48" s="614"/>
      <c r="C48" s="31">
        <f>SUM(C44:C47)</f>
        <v>0</v>
      </c>
      <c r="D48" s="31">
        <f aca="true" t="shared" si="18" ref="D48:AI48">SUM(D44:D47)</f>
        <v>0</v>
      </c>
      <c r="E48" s="31">
        <f t="shared" si="18"/>
        <v>16</v>
      </c>
      <c r="F48" s="31">
        <f t="shared" si="18"/>
        <v>415</v>
      </c>
      <c r="G48" s="31">
        <f t="shared" si="18"/>
        <v>734</v>
      </c>
      <c r="H48" s="31">
        <f t="shared" si="18"/>
        <v>43137</v>
      </c>
      <c r="I48" s="31">
        <f t="shared" si="18"/>
        <v>0</v>
      </c>
      <c r="J48" s="31">
        <f t="shared" si="18"/>
        <v>0</v>
      </c>
      <c r="K48" s="31">
        <f t="shared" si="18"/>
        <v>831</v>
      </c>
      <c r="L48" s="31">
        <f t="shared" si="18"/>
        <v>12407</v>
      </c>
      <c r="M48" s="31">
        <f t="shared" si="18"/>
        <v>884</v>
      </c>
      <c r="N48" s="31">
        <f t="shared" si="18"/>
        <v>8925</v>
      </c>
      <c r="O48" s="31">
        <f t="shared" si="18"/>
        <v>0</v>
      </c>
      <c r="P48" s="31">
        <f t="shared" si="18"/>
        <v>0</v>
      </c>
      <c r="Q48" s="31">
        <f t="shared" si="18"/>
        <v>31</v>
      </c>
      <c r="R48" s="31">
        <f t="shared" si="18"/>
        <v>17</v>
      </c>
      <c r="S48" s="31">
        <f t="shared" si="18"/>
        <v>314</v>
      </c>
      <c r="T48" s="31">
        <f t="shared" si="18"/>
        <v>321</v>
      </c>
      <c r="U48" s="31">
        <f t="shared" si="18"/>
        <v>4</v>
      </c>
      <c r="V48" s="31">
        <f t="shared" si="18"/>
        <v>6</v>
      </c>
      <c r="W48" s="31">
        <f t="shared" si="18"/>
        <v>0</v>
      </c>
      <c r="X48" s="31">
        <f t="shared" si="18"/>
        <v>0</v>
      </c>
      <c r="Y48" s="31">
        <f t="shared" si="18"/>
        <v>70</v>
      </c>
      <c r="Z48" s="31">
        <f t="shared" si="18"/>
        <v>29</v>
      </c>
      <c r="AA48" s="31">
        <f t="shared" si="18"/>
        <v>0</v>
      </c>
      <c r="AB48" s="31">
        <f t="shared" si="18"/>
        <v>0</v>
      </c>
      <c r="AC48" s="31">
        <f t="shared" si="18"/>
        <v>0</v>
      </c>
      <c r="AD48" s="31">
        <f t="shared" si="18"/>
        <v>0</v>
      </c>
      <c r="AE48" s="31">
        <f t="shared" si="18"/>
        <v>0</v>
      </c>
      <c r="AF48" s="31">
        <f t="shared" si="18"/>
        <v>0</v>
      </c>
      <c r="AG48" s="31">
        <f t="shared" si="18"/>
        <v>0</v>
      </c>
      <c r="AH48" s="31">
        <f t="shared" si="18"/>
        <v>0</v>
      </c>
      <c r="AI48" s="31">
        <f t="shared" si="18"/>
        <v>0</v>
      </c>
      <c r="AJ48" s="31">
        <f t="shared" si="16"/>
        <v>2884</v>
      </c>
      <c r="AK48" s="31">
        <f t="shared" si="17"/>
        <v>65257</v>
      </c>
      <c r="AL48" s="31">
        <f t="shared" si="11"/>
        <v>68141</v>
      </c>
      <c r="AM48" s="32"/>
      <c r="AN48" s="32"/>
    </row>
    <row r="49" spans="1:40" s="166" customFormat="1" ht="42.75" customHeight="1">
      <c r="A49" s="63">
        <v>29</v>
      </c>
      <c r="B49" s="63" t="s">
        <v>35</v>
      </c>
      <c r="C49" s="25">
        <v>0</v>
      </c>
      <c r="D49" s="25">
        <v>0</v>
      </c>
      <c r="E49" s="25">
        <v>3</v>
      </c>
      <c r="F49" s="25">
        <v>435</v>
      </c>
      <c r="G49" s="25">
        <v>121</v>
      </c>
      <c r="H49" s="25">
        <v>17936</v>
      </c>
      <c r="I49" s="25">
        <v>0</v>
      </c>
      <c r="J49" s="25">
        <v>0</v>
      </c>
      <c r="K49" s="25">
        <v>244</v>
      </c>
      <c r="L49" s="25">
        <v>3459</v>
      </c>
      <c r="M49" s="25">
        <v>1035</v>
      </c>
      <c r="N49" s="25">
        <v>2257</v>
      </c>
      <c r="O49" s="25">
        <v>0</v>
      </c>
      <c r="P49" s="25">
        <v>0</v>
      </c>
      <c r="Q49" s="25">
        <v>22</v>
      </c>
      <c r="R49" s="25">
        <v>0</v>
      </c>
      <c r="S49" s="25">
        <v>196</v>
      </c>
      <c r="T49" s="25">
        <v>12</v>
      </c>
      <c r="U49" s="25">
        <v>0</v>
      </c>
      <c r="V49" s="25">
        <v>0</v>
      </c>
      <c r="W49" s="25">
        <v>0</v>
      </c>
      <c r="X49" s="25">
        <v>0</v>
      </c>
      <c r="Y49" s="25">
        <v>7</v>
      </c>
      <c r="Z49" s="25">
        <v>3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f t="shared" si="16"/>
        <v>1628</v>
      </c>
      <c r="AK49" s="25">
        <f t="shared" si="17"/>
        <v>24102</v>
      </c>
      <c r="AL49" s="25">
        <f t="shared" si="11"/>
        <v>25730</v>
      </c>
      <c r="AM49" s="24"/>
      <c r="AN49" s="30"/>
    </row>
    <row r="50" spans="1:40" s="166" customFormat="1" ht="42.75" customHeight="1">
      <c r="A50" s="63">
        <v>30</v>
      </c>
      <c r="B50" s="63" t="s">
        <v>36</v>
      </c>
      <c r="C50" s="25">
        <v>0</v>
      </c>
      <c r="D50" s="25">
        <v>0</v>
      </c>
      <c r="E50" s="25">
        <v>0</v>
      </c>
      <c r="F50" s="25">
        <v>233</v>
      </c>
      <c r="G50" s="25">
        <v>164</v>
      </c>
      <c r="H50" s="25">
        <v>9251</v>
      </c>
      <c r="I50" s="25">
        <v>0</v>
      </c>
      <c r="J50" s="25">
        <v>1</v>
      </c>
      <c r="K50" s="25">
        <v>148</v>
      </c>
      <c r="L50" s="25">
        <v>2621</v>
      </c>
      <c r="M50" s="25">
        <v>449</v>
      </c>
      <c r="N50" s="25">
        <v>2111</v>
      </c>
      <c r="O50" s="25">
        <v>0</v>
      </c>
      <c r="P50" s="25">
        <v>0</v>
      </c>
      <c r="Q50" s="25">
        <v>0</v>
      </c>
      <c r="R50" s="25">
        <v>0</v>
      </c>
      <c r="S50" s="25">
        <v>64</v>
      </c>
      <c r="T50" s="25">
        <v>87</v>
      </c>
      <c r="U50" s="25">
        <v>0</v>
      </c>
      <c r="V50" s="25">
        <v>0</v>
      </c>
      <c r="W50" s="25">
        <v>0</v>
      </c>
      <c r="X50" s="25">
        <v>0</v>
      </c>
      <c r="Y50" s="25">
        <v>3</v>
      </c>
      <c r="Z50" s="25">
        <v>28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f t="shared" si="16"/>
        <v>828</v>
      </c>
      <c r="AK50" s="25">
        <f t="shared" si="17"/>
        <v>14332</v>
      </c>
      <c r="AL50" s="25">
        <f t="shared" si="11"/>
        <v>15160</v>
      </c>
      <c r="AM50" s="24"/>
      <c r="AN50" s="30"/>
    </row>
    <row r="51" spans="1:40" s="166" customFormat="1" ht="42.75" customHeight="1">
      <c r="A51" s="63">
        <v>31</v>
      </c>
      <c r="B51" s="63" t="s">
        <v>37</v>
      </c>
      <c r="C51" s="25">
        <v>0</v>
      </c>
      <c r="D51" s="25">
        <v>0</v>
      </c>
      <c r="E51" s="25">
        <v>1</v>
      </c>
      <c r="F51" s="25">
        <v>74</v>
      </c>
      <c r="G51" s="25">
        <v>98</v>
      </c>
      <c r="H51" s="25">
        <v>14066</v>
      </c>
      <c r="I51" s="25">
        <v>0</v>
      </c>
      <c r="J51" s="25">
        <v>0</v>
      </c>
      <c r="K51" s="25">
        <v>208</v>
      </c>
      <c r="L51" s="25">
        <v>2735</v>
      </c>
      <c r="M51" s="25">
        <v>560</v>
      </c>
      <c r="N51" s="25">
        <v>1812</v>
      </c>
      <c r="O51" s="25">
        <v>1</v>
      </c>
      <c r="P51" s="25">
        <v>2</v>
      </c>
      <c r="Q51" s="25">
        <v>0</v>
      </c>
      <c r="R51" s="25">
        <v>0</v>
      </c>
      <c r="S51" s="25">
        <v>66</v>
      </c>
      <c r="T51" s="25">
        <v>18</v>
      </c>
      <c r="U51" s="25">
        <v>0</v>
      </c>
      <c r="V51" s="25">
        <v>0</v>
      </c>
      <c r="W51" s="25">
        <v>0</v>
      </c>
      <c r="X51" s="25">
        <v>0</v>
      </c>
      <c r="Y51" s="25">
        <v>1</v>
      </c>
      <c r="Z51" s="25">
        <v>2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f t="shared" si="16"/>
        <v>935</v>
      </c>
      <c r="AK51" s="25">
        <f t="shared" si="17"/>
        <v>18709</v>
      </c>
      <c r="AL51" s="25">
        <f t="shared" si="11"/>
        <v>19644</v>
      </c>
      <c r="AM51" s="24"/>
      <c r="AN51" s="24"/>
    </row>
    <row r="52" spans="1:40" s="166" customFormat="1" ht="42.75" customHeight="1">
      <c r="A52" s="63">
        <v>32</v>
      </c>
      <c r="B52" s="63" t="s">
        <v>38</v>
      </c>
      <c r="C52" s="25">
        <v>0</v>
      </c>
      <c r="D52" s="25">
        <v>0</v>
      </c>
      <c r="E52" s="25">
        <v>1</v>
      </c>
      <c r="F52" s="25">
        <v>260</v>
      </c>
      <c r="G52" s="25">
        <v>97</v>
      </c>
      <c r="H52" s="25">
        <v>11688</v>
      </c>
      <c r="I52" s="25">
        <v>0</v>
      </c>
      <c r="J52" s="25">
        <v>4</v>
      </c>
      <c r="K52" s="25">
        <v>100</v>
      </c>
      <c r="L52" s="25">
        <v>2090</v>
      </c>
      <c r="M52" s="25">
        <v>412</v>
      </c>
      <c r="N52" s="25">
        <v>1367</v>
      </c>
      <c r="O52" s="25">
        <v>5</v>
      </c>
      <c r="P52" s="25">
        <v>1</v>
      </c>
      <c r="Q52" s="25">
        <v>3</v>
      </c>
      <c r="R52" s="25">
        <v>4</v>
      </c>
      <c r="S52" s="25">
        <v>35</v>
      </c>
      <c r="T52" s="25">
        <v>7</v>
      </c>
      <c r="U52" s="25">
        <v>4</v>
      </c>
      <c r="V52" s="25">
        <v>1</v>
      </c>
      <c r="W52" s="25">
        <v>0</v>
      </c>
      <c r="X52" s="25">
        <v>0</v>
      </c>
      <c r="Y52" s="25">
        <v>1</v>
      </c>
      <c r="Z52" s="25">
        <v>1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f t="shared" si="16"/>
        <v>658</v>
      </c>
      <c r="AK52" s="25">
        <f t="shared" si="17"/>
        <v>15423</v>
      </c>
      <c r="AL52" s="25">
        <f t="shared" si="11"/>
        <v>16081</v>
      </c>
      <c r="AM52" s="24"/>
      <c r="AN52" s="30"/>
    </row>
    <row r="53" spans="1:40" s="15" customFormat="1" ht="42.75" customHeight="1">
      <c r="A53" s="613" t="s">
        <v>39</v>
      </c>
      <c r="B53" s="614"/>
      <c r="C53" s="31">
        <f>C49+C50+C51+C52</f>
        <v>0</v>
      </c>
      <c r="D53" s="31">
        <f aca="true" t="shared" si="19" ref="D53:AI53">D49+D50+D51+D52</f>
        <v>0</v>
      </c>
      <c r="E53" s="31">
        <f t="shared" si="19"/>
        <v>5</v>
      </c>
      <c r="F53" s="31">
        <f t="shared" si="19"/>
        <v>1002</v>
      </c>
      <c r="G53" s="31">
        <f t="shared" si="19"/>
        <v>480</v>
      </c>
      <c r="H53" s="31">
        <f t="shared" si="19"/>
        <v>52941</v>
      </c>
      <c r="I53" s="31">
        <f t="shared" si="19"/>
        <v>0</v>
      </c>
      <c r="J53" s="31">
        <f t="shared" si="19"/>
        <v>5</v>
      </c>
      <c r="K53" s="31">
        <f t="shared" si="19"/>
        <v>700</v>
      </c>
      <c r="L53" s="31">
        <f t="shared" si="19"/>
        <v>10905</v>
      </c>
      <c r="M53" s="31">
        <f t="shared" si="19"/>
        <v>2456</v>
      </c>
      <c r="N53" s="31">
        <f t="shared" si="19"/>
        <v>7547</v>
      </c>
      <c r="O53" s="31">
        <f t="shared" si="19"/>
        <v>6</v>
      </c>
      <c r="P53" s="31">
        <f t="shared" si="19"/>
        <v>3</v>
      </c>
      <c r="Q53" s="31">
        <f t="shared" si="19"/>
        <v>25</v>
      </c>
      <c r="R53" s="31">
        <f t="shared" si="19"/>
        <v>4</v>
      </c>
      <c r="S53" s="31">
        <f t="shared" si="19"/>
        <v>361</v>
      </c>
      <c r="T53" s="31">
        <f t="shared" si="19"/>
        <v>124</v>
      </c>
      <c r="U53" s="31">
        <f t="shared" si="19"/>
        <v>4</v>
      </c>
      <c r="V53" s="31">
        <f t="shared" si="19"/>
        <v>1</v>
      </c>
      <c r="W53" s="31">
        <f t="shared" si="19"/>
        <v>0</v>
      </c>
      <c r="X53" s="31">
        <f t="shared" si="19"/>
        <v>0</v>
      </c>
      <c r="Y53" s="31">
        <f t="shared" si="19"/>
        <v>12</v>
      </c>
      <c r="Z53" s="31">
        <f t="shared" si="19"/>
        <v>34</v>
      </c>
      <c r="AA53" s="31">
        <f t="shared" si="19"/>
        <v>0</v>
      </c>
      <c r="AB53" s="31">
        <f t="shared" si="19"/>
        <v>0</v>
      </c>
      <c r="AC53" s="31">
        <f t="shared" si="19"/>
        <v>0</v>
      </c>
      <c r="AD53" s="31">
        <f t="shared" si="19"/>
        <v>0</v>
      </c>
      <c r="AE53" s="31">
        <f t="shared" si="19"/>
        <v>0</v>
      </c>
      <c r="AF53" s="31">
        <f t="shared" si="19"/>
        <v>0</v>
      </c>
      <c r="AG53" s="31">
        <f>AG49+AG50+AG51+AG52</f>
        <v>0</v>
      </c>
      <c r="AH53" s="31">
        <f t="shared" si="19"/>
        <v>0</v>
      </c>
      <c r="AI53" s="31">
        <f t="shared" si="19"/>
        <v>0</v>
      </c>
      <c r="AJ53" s="31">
        <f t="shared" si="16"/>
        <v>4049</v>
      </c>
      <c r="AK53" s="31">
        <f t="shared" si="17"/>
        <v>72566</v>
      </c>
      <c r="AL53" s="31">
        <f t="shared" si="11"/>
        <v>76615</v>
      </c>
      <c r="AM53" s="32"/>
      <c r="AN53" s="37"/>
    </row>
    <row r="54" spans="1:38" s="165" customFormat="1" ht="42.75" customHeight="1">
      <c r="A54" s="613" t="s">
        <v>105</v>
      </c>
      <c r="B54" s="614"/>
      <c r="C54" s="31">
        <f>C48+C53</f>
        <v>0</v>
      </c>
      <c r="D54" s="31">
        <f aca="true" t="shared" si="20" ref="D54:AI54">D48+D53</f>
        <v>0</v>
      </c>
      <c r="E54" s="31">
        <f t="shared" si="20"/>
        <v>21</v>
      </c>
      <c r="F54" s="31">
        <f t="shared" si="20"/>
        <v>1417</v>
      </c>
      <c r="G54" s="31">
        <f t="shared" si="20"/>
        <v>1214</v>
      </c>
      <c r="H54" s="31">
        <f t="shared" si="20"/>
        <v>96078</v>
      </c>
      <c r="I54" s="31">
        <f t="shared" si="20"/>
        <v>0</v>
      </c>
      <c r="J54" s="31">
        <f t="shared" si="20"/>
        <v>5</v>
      </c>
      <c r="K54" s="31">
        <f t="shared" si="20"/>
        <v>1531</v>
      </c>
      <c r="L54" s="31">
        <f t="shared" si="20"/>
        <v>23312</v>
      </c>
      <c r="M54" s="31">
        <f t="shared" si="20"/>
        <v>3340</v>
      </c>
      <c r="N54" s="31">
        <f t="shared" si="20"/>
        <v>16472</v>
      </c>
      <c r="O54" s="31">
        <f t="shared" si="20"/>
        <v>6</v>
      </c>
      <c r="P54" s="31">
        <f t="shared" si="20"/>
        <v>3</v>
      </c>
      <c r="Q54" s="31">
        <f t="shared" si="20"/>
        <v>56</v>
      </c>
      <c r="R54" s="31">
        <f t="shared" si="20"/>
        <v>21</v>
      </c>
      <c r="S54" s="31">
        <f t="shared" si="20"/>
        <v>675</v>
      </c>
      <c r="T54" s="31">
        <f t="shared" si="20"/>
        <v>445</v>
      </c>
      <c r="U54" s="31">
        <f t="shared" si="20"/>
        <v>8</v>
      </c>
      <c r="V54" s="31">
        <f t="shared" si="20"/>
        <v>7</v>
      </c>
      <c r="W54" s="31">
        <f t="shared" si="20"/>
        <v>0</v>
      </c>
      <c r="X54" s="31">
        <f t="shared" si="20"/>
        <v>0</v>
      </c>
      <c r="Y54" s="31">
        <f t="shared" si="20"/>
        <v>82</v>
      </c>
      <c r="Z54" s="31">
        <f t="shared" si="20"/>
        <v>63</v>
      </c>
      <c r="AA54" s="31">
        <f t="shared" si="20"/>
        <v>0</v>
      </c>
      <c r="AB54" s="31">
        <f t="shared" si="20"/>
        <v>0</v>
      </c>
      <c r="AC54" s="31">
        <f t="shared" si="20"/>
        <v>0</v>
      </c>
      <c r="AD54" s="31">
        <f t="shared" si="20"/>
        <v>0</v>
      </c>
      <c r="AE54" s="31">
        <f t="shared" si="20"/>
        <v>0</v>
      </c>
      <c r="AF54" s="31">
        <f t="shared" si="20"/>
        <v>0</v>
      </c>
      <c r="AG54" s="31">
        <f>AG48+AG53</f>
        <v>0</v>
      </c>
      <c r="AH54" s="31">
        <f t="shared" si="20"/>
        <v>0</v>
      </c>
      <c r="AI54" s="31">
        <f t="shared" si="20"/>
        <v>0</v>
      </c>
      <c r="AJ54" s="31">
        <f t="shared" si="16"/>
        <v>6933</v>
      </c>
      <c r="AK54" s="31">
        <f t="shared" si="17"/>
        <v>137823</v>
      </c>
      <c r="AL54" s="31">
        <f t="shared" si="11"/>
        <v>144756</v>
      </c>
    </row>
    <row r="55" spans="1:41" s="15" customFormat="1" ht="42.75" customHeight="1">
      <c r="A55" s="160"/>
      <c r="B55" s="161"/>
      <c r="C55" s="31"/>
      <c r="D55" s="31">
        <f>C54+D54</f>
        <v>0</v>
      </c>
      <c r="E55" s="31"/>
      <c r="F55" s="31">
        <f>E54+F54</f>
        <v>1438</v>
      </c>
      <c r="G55" s="31"/>
      <c r="H55" s="31">
        <f>G54+H54</f>
        <v>97292</v>
      </c>
      <c r="I55" s="31"/>
      <c r="J55" s="31">
        <f>I54+J54</f>
        <v>5</v>
      </c>
      <c r="K55" s="31"/>
      <c r="L55" s="31">
        <f>K54+L54</f>
        <v>24843</v>
      </c>
      <c r="M55" s="31"/>
      <c r="N55" s="31">
        <f>M54+N54</f>
        <v>19812</v>
      </c>
      <c r="O55" s="31"/>
      <c r="P55" s="31">
        <f>O54+P54</f>
        <v>9</v>
      </c>
      <c r="Q55" s="31"/>
      <c r="R55" s="31">
        <f>Q54+R54</f>
        <v>77</v>
      </c>
      <c r="S55" s="31"/>
      <c r="T55" s="31">
        <f>S54+T54</f>
        <v>1120</v>
      </c>
      <c r="U55" s="31"/>
      <c r="V55" s="31">
        <f>U54+V54</f>
        <v>15</v>
      </c>
      <c r="W55" s="31"/>
      <c r="X55" s="31">
        <f>W54+X54</f>
        <v>0</v>
      </c>
      <c r="Y55" s="31"/>
      <c r="Z55" s="31">
        <f>Y54+Z54</f>
        <v>145</v>
      </c>
      <c r="AA55" s="31"/>
      <c r="AB55" s="31">
        <f>AA54+AB54</f>
        <v>0</v>
      </c>
      <c r="AC55" s="31"/>
      <c r="AD55" s="31">
        <f>AC54+AD54</f>
        <v>0</v>
      </c>
      <c r="AE55" s="31"/>
      <c r="AF55" s="31">
        <f>AE54+AF54</f>
        <v>0</v>
      </c>
      <c r="AG55" s="31"/>
      <c r="AH55" s="31"/>
      <c r="AI55" s="31">
        <f>AG54+AH54+AI54</f>
        <v>0</v>
      </c>
      <c r="AJ55" s="31"/>
      <c r="AK55" s="31"/>
      <c r="AL55" s="31">
        <f>D55+F55+H55+J55+L55+N55+P55+R55+T55+V55+X55+Z55+AB55+AD55+AF55+AI55</f>
        <v>144756</v>
      </c>
      <c r="AM55" s="32"/>
      <c r="AN55" s="32"/>
      <c r="AO55" s="37"/>
    </row>
    <row r="56" spans="1:41" s="35" customFormat="1" ht="42.75" customHeight="1">
      <c r="A56" s="634" t="s">
        <v>40</v>
      </c>
      <c r="B56" s="635"/>
      <c r="C56" s="31">
        <f>C14+C26+C42+C54</f>
        <v>1</v>
      </c>
      <c r="D56" s="31">
        <f aca="true" t="shared" si="21" ref="D56:AF56">D14+D26+D42+D54</f>
        <v>0</v>
      </c>
      <c r="E56" s="31">
        <f t="shared" si="21"/>
        <v>1158</v>
      </c>
      <c r="F56" s="31">
        <f t="shared" si="21"/>
        <v>1674</v>
      </c>
      <c r="G56" s="31">
        <f t="shared" si="21"/>
        <v>6793</v>
      </c>
      <c r="H56" s="31">
        <f t="shared" si="21"/>
        <v>182427</v>
      </c>
      <c r="I56" s="31">
        <f t="shared" si="21"/>
        <v>6</v>
      </c>
      <c r="J56" s="31">
        <f t="shared" si="21"/>
        <v>7</v>
      </c>
      <c r="K56" s="31">
        <f t="shared" si="21"/>
        <v>12022</v>
      </c>
      <c r="L56" s="31">
        <f t="shared" si="21"/>
        <v>48410</v>
      </c>
      <c r="M56" s="31">
        <f t="shared" si="21"/>
        <v>25805</v>
      </c>
      <c r="N56" s="31">
        <f t="shared" si="21"/>
        <v>30866</v>
      </c>
      <c r="O56" s="31">
        <f t="shared" si="21"/>
        <v>52</v>
      </c>
      <c r="P56" s="31">
        <f t="shared" si="21"/>
        <v>3</v>
      </c>
      <c r="Q56" s="31">
        <f t="shared" si="21"/>
        <v>581</v>
      </c>
      <c r="R56" s="31">
        <f t="shared" si="21"/>
        <v>154</v>
      </c>
      <c r="S56" s="31">
        <f t="shared" si="21"/>
        <v>22239</v>
      </c>
      <c r="T56" s="31">
        <f t="shared" si="21"/>
        <v>1168</v>
      </c>
      <c r="U56" s="31">
        <f t="shared" si="21"/>
        <v>239</v>
      </c>
      <c r="V56" s="31">
        <f t="shared" si="21"/>
        <v>8</v>
      </c>
      <c r="W56" s="31">
        <f t="shared" si="21"/>
        <v>4</v>
      </c>
      <c r="X56" s="31">
        <f t="shared" si="21"/>
        <v>0</v>
      </c>
      <c r="Y56" s="31">
        <f t="shared" si="21"/>
        <v>4983</v>
      </c>
      <c r="Z56" s="31">
        <f t="shared" si="21"/>
        <v>275</v>
      </c>
      <c r="AA56" s="31">
        <f t="shared" si="21"/>
        <v>4</v>
      </c>
      <c r="AB56" s="31">
        <f t="shared" si="21"/>
        <v>1</v>
      </c>
      <c r="AC56" s="31">
        <f t="shared" si="21"/>
        <v>8</v>
      </c>
      <c r="AD56" s="31">
        <f t="shared" si="21"/>
        <v>0</v>
      </c>
      <c r="AE56" s="31">
        <f t="shared" si="21"/>
        <v>4</v>
      </c>
      <c r="AF56" s="31">
        <f t="shared" si="21"/>
        <v>0</v>
      </c>
      <c r="AG56" s="31">
        <f>AG14+AG26+AG42+AG54</f>
        <v>39</v>
      </c>
      <c r="AH56" s="31">
        <f>AH14+AH26+AH42+AH54</f>
        <v>111</v>
      </c>
      <c r="AI56" s="31">
        <f>AI14+AI26+AI42+AI54</f>
        <v>265</v>
      </c>
      <c r="AJ56" s="31">
        <f t="shared" si="16"/>
        <v>74314</v>
      </c>
      <c r="AK56" s="31">
        <f t="shared" si="17"/>
        <v>264993</v>
      </c>
      <c r="AL56" s="31">
        <f>AJ56+AK56</f>
        <v>339307</v>
      </c>
      <c r="AN56" s="45"/>
      <c r="AO56" s="36"/>
    </row>
    <row r="57" spans="1:41" s="15" customFormat="1" ht="42.75" customHeight="1">
      <c r="A57" s="170" t="s">
        <v>103</v>
      </c>
      <c r="B57" s="170"/>
      <c r="C57" s="170"/>
      <c r="D57" s="170"/>
      <c r="E57" s="170"/>
      <c r="F57" s="170"/>
      <c r="G57" s="170"/>
      <c r="H57" s="170">
        <f>C56+D56+E56+F56+G56+H56</f>
        <v>192053</v>
      </c>
      <c r="I57" s="170"/>
      <c r="J57" s="170"/>
      <c r="K57" s="170"/>
      <c r="L57" s="170">
        <f>I56+J56+K56+L56</f>
        <v>60445</v>
      </c>
      <c r="M57" s="170"/>
      <c r="N57" s="170">
        <f>M56+N56+O56+P56</f>
        <v>56726</v>
      </c>
      <c r="O57" s="170"/>
      <c r="P57" s="170"/>
      <c r="Q57" s="170"/>
      <c r="R57" s="170"/>
      <c r="S57" s="170">
        <f>Q56+R56+S56+T56+U56+V56</f>
        <v>24389</v>
      </c>
      <c r="T57" s="170"/>
      <c r="U57" s="170"/>
      <c r="V57" s="170"/>
      <c r="W57" s="170"/>
      <c r="X57" s="170"/>
      <c r="Y57" s="170"/>
      <c r="Z57" s="170">
        <f>W56+X56+Y56+Z56</f>
        <v>5262</v>
      </c>
      <c r="AA57" s="170"/>
      <c r="AB57" s="170"/>
      <c r="AC57" s="170"/>
      <c r="AD57" s="170"/>
      <c r="AE57" s="170"/>
      <c r="AF57" s="170">
        <f>AA56+AB56+AC56+AD56+AE56+AF56</f>
        <v>17</v>
      </c>
      <c r="AG57" s="170"/>
      <c r="AH57" s="170"/>
      <c r="AI57" s="170">
        <f>AG56+AH56+AI56</f>
        <v>415</v>
      </c>
      <c r="AJ57" s="170"/>
      <c r="AK57" s="170"/>
      <c r="AL57" s="170">
        <f>H57+L57+N57+S57+Z57+AF57+AI57</f>
        <v>339307</v>
      </c>
      <c r="AM57" s="166"/>
      <c r="AN57" s="166"/>
      <c r="AO57" s="12"/>
    </row>
    <row r="58" spans="1:41" s="15" customFormat="1" ht="29.2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58"/>
      <c r="AH58" s="158"/>
      <c r="AI58" s="158"/>
      <c r="AJ58" s="158"/>
      <c r="AK58" s="158"/>
      <c r="AL58" s="158"/>
      <c r="AM58" s="166"/>
      <c r="AN58" s="166"/>
      <c r="AO58" s="12"/>
    </row>
    <row r="59" spans="1:41" s="109" customFormat="1" ht="48" customHeight="1">
      <c r="A59" s="110"/>
      <c r="B59" s="110" t="s">
        <v>195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71" t="s">
        <v>194</v>
      </c>
      <c r="AA59" s="110"/>
      <c r="AB59" s="110"/>
      <c r="AC59" s="110"/>
      <c r="AD59" s="110"/>
      <c r="AE59" s="110"/>
      <c r="AF59" s="110"/>
      <c r="AG59" s="64"/>
      <c r="AH59" s="138"/>
      <c r="AI59" s="138"/>
      <c r="AJ59" s="138"/>
      <c r="AK59" s="138"/>
      <c r="AL59" s="139"/>
      <c r="AM59" s="107"/>
      <c r="AN59" s="107"/>
      <c r="AO59" s="108"/>
    </row>
    <row r="60" spans="1:41" s="109" customFormat="1" ht="48" customHeight="1">
      <c r="A60" s="110"/>
      <c r="B60" s="110" t="s">
        <v>196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71" t="s">
        <v>194</v>
      </c>
      <c r="AA60" s="110"/>
      <c r="AB60" s="110"/>
      <c r="AC60" s="110"/>
      <c r="AD60" s="110"/>
      <c r="AE60" s="110"/>
      <c r="AF60" s="110"/>
      <c r="AG60" s="64"/>
      <c r="AH60" s="138"/>
      <c r="AI60" s="138"/>
      <c r="AJ60" s="138"/>
      <c r="AK60" s="138"/>
      <c r="AL60" s="139"/>
      <c r="AM60" s="107"/>
      <c r="AN60" s="107"/>
      <c r="AO60" s="108"/>
    </row>
    <row r="61" spans="1:41" s="109" customFormat="1" ht="48" customHeight="1">
      <c r="A61" s="110"/>
      <c r="B61" s="647" t="s">
        <v>197</v>
      </c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7"/>
      <c r="AF61" s="647"/>
      <c r="AG61" s="64"/>
      <c r="AH61" s="138"/>
      <c r="AI61" s="138"/>
      <c r="AJ61" s="138"/>
      <c r="AK61" s="138"/>
      <c r="AL61" s="139"/>
      <c r="AM61" s="107"/>
      <c r="AN61" s="107"/>
      <c r="AO61" s="108"/>
    </row>
    <row r="62" spans="1:38" s="116" customFormat="1" ht="37.5" customHeight="1">
      <c r="A62" s="169"/>
      <c r="B62" s="169"/>
      <c r="C62" s="169"/>
      <c r="D62" s="618" t="s">
        <v>161</v>
      </c>
      <c r="E62" s="618"/>
      <c r="F62" s="618"/>
      <c r="G62" s="115"/>
      <c r="H62" s="115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E62" s="169"/>
      <c r="AF62" s="169"/>
      <c r="AG62" s="168"/>
      <c r="AH62" s="152"/>
      <c r="AI62" s="636" t="s">
        <v>191</v>
      </c>
      <c r="AJ62" s="636"/>
      <c r="AK62" s="636"/>
      <c r="AL62" s="152"/>
    </row>
    <row r="63" spans="1:38" s="116" customFormat="1" ht="74.25" customHeight="1">
      <c r="A63" s="169"/>
      <c r="B63" s="169"/>
      <c r="C63" s="169"/>
      <c r="D63" s="618"/>
      <c r="E63" s="618"/>
      <c r="F63" s="618"/>
      <c r="G63" s="115"/>
      <c r="H63" s="115"/>
      <c r="I63" s="169"/>
      <c r="J63" s="169"/>
      <c r="K63" s="169"/>
      <c r="L63" s="169" t="s">
        <v>103</v>
      </c>
      <c r="M63" s="169"/>
      <c r="N63" s="169"/>
      <c r="O63" s="169"/>
      <c r="P63" s="169"/>
      <c r="Q63" s="169"/>
      <c r="R63" s="619"/>
      <c r="S63" s="619"/>
      <c r="T63" s="619"/>
      <c r="U63" s="169"/>
      <c r="V63" s="169"/>
      <c r="W63" s="169"/>
      <c r="X63" s="169"/>
      <c r="Y63" s="169"/>
      <c r="Z63" s="169"/>
      <c r="AA63" s="169"/>
      <c r="AE63" s="169"/>
      <c r="AF63" s="169"/>
      <c r="AG63" s="168"/>
      <c r="AH63" s="152"/>
      <c r="AI63" s="636"/>
      <c r="AJ63" s="636"/>
      <c r="AK63" s="636"/>
      <c r="AL63" s="152"/>
    </row>
    <row r="64" spans="1:38" s="165" customFormat="1" ht="66.75" customHeight="1">
      <c r="A64" s="67" t="s">
        <v>193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20" t="s">
        <v>151</v>
      </c>
      <c r="AF64" s="620"/>
      <c r="AG64" s="158"/>
      <c r="AH64" s="637"/>
      <c r="AI64" s="637"/>
      <c r="AJ64" s="637"/>
      <c r="AK64" s="637"/>
      <c r="AL64" s="637"/>
    </row>
    <row r="65" spans="1:38" s="55" customFormat="1" ht="38.25" customHeight="1">
      <c r="A65" s="617" t="s">
        <v>0</v>
      </c>
      <c r="B65" s="617" t="s">
        <v>1</v>
      </c>
      <c r="C65" s="617" t="s">
        <v>116</v>
      </c>
      <c r="D65" s="617"/>
      <c r="E65" s="617"/>
      <c r="F65" s="617"/>
      <c r="G65" s="617" t="s">
        <v>117</v>
      </c>
      <c r="H65" s="617"/>
      <c r="I65" s="617"/>
      <c r="J65" s="617"/>
      <c r="K65" s="617" t="s">
        <v>118</v>
      </c>
      <c r="L65" s="617"/>
      <c r="M65" s="617"/>
      <c r="N65" s="617"/>
      <c r="O65" s="617" t="s">
        <v>119</v>
      </c>
      <c r="P65" s="617"/>
      <c r="Q65" s="617"/>
      <c r="R65" s="617"/>
      <c r="S65" s="617" t="s">
        <v>120</v>
      </c>
      <c r="T65" s="617"/>
      <c r="U65" s="617"/>
      <c r="V65" s="617"/>
      <c r="W65" s="617" t="s">
        <v>121</v>
      </c>
      <c r="X65" s="617"/>
      <c r="Y65" s="617"/>
      <c r="Z65" s="617"/>
      <c r="AA65" s="617" t="s">
        <v>122</v>
      </c>
      <c r="AB65" s="617"/>
      <c r="AC65" s="617"/>
      <c r="AD65" s="617"/>
      <c r="AE65" s="617"/>
      <c r="AF65" s="617"/>
      <c r="AG65" s="158"/>
      <c r="AH65" s="19"/>
      <c r="AI65" s="19"/>
      <c r="AJ65" s="164"/>
      <c r="AK65" s="164"/>
      <c r="AL65" s="164"/>
    </row>
    <row r="66" spans="1:38" s="165" customFormat="1" ht="38.25" customHeight="1">
      <c r="A66" s="617"/>
      <c r="B66" s="617"/>
      <c r="C66" s="617" t="s">
        <v>60</v>
      </c>
      <c r="D66" s="617"/>
      <c r="E66" s="617" t="s">
        <v>57</v>
      </c>
      <c r="F66" s="617"/>
      <c r="G66" s="617" t="s">
        <v>60</v>
      </c>
      <c r="H66" s="617"/>
      <c r="I66" s="617" t="s">
        <v>57</v>
      </c>
      <c r="J66" s="617"/>
      <c r="K66" s="617" t="s">
        <v>60</v>
      </c>
      <c r="L66" s="617"/>
      <c r="M66" s="617" t="s">
        <v>57</v>
      </c>
      <c r="N66" s="617"/>
      <c r="O66" s="617" t="s">
        <v>60</v>
      </c>
      <c r="P66" s="617"/>
      <c r="Q66" s="617" t="s">
        <v>57</v>
      </c>
      <c r="R66" s="617"/>
      <c r="S66" s="617" t="s">
        <v>60</v>
      </c>
      <c r="T66" s="617"/>
      <c r="U66" s="617" t="s">
        <v>57</v>
      </c>
      <c r="V66" s="617"/>
      <c r="W66" s="617" t="s">
        <v>60</v>
      </c>
      <c r="X66" s="617"/>
      <c r="Y66" s="617" t="s">
        <v>57</v>
      </c>
      <c r="Z66" s="617"/>
      <c r="AA66" s="617" t="s">
        <v>60</v>
      </c>
      <c r="AB66" s="617"/>
      <c r="AC66" s="617"/>
      <c r="AD66" s="617" t="s">
        <v>57</v>
      </c>
      <c r="AE66" s="617"/>
      <c r="AF66" s="617"/>
      <c r="AG66" s="158"/>
      <c r="AH66" s="19"/>
      <c r="AI66" s="19"/>
      <c r="AJ66" s="19"/>
      <c r="AK66" s="19"/>
      <c r="AL66" s="163"/>
    </row>
    <row r="67" spans="1:38" s="165" customFormat="1" ht="38.25" customHeight="1">
      <c r="A67" s="617"/>
      <c r="B67" s="617"/>
      <c r="C67" s="162" t="s">
        <v>18</v>
      </c>
      <c r="D67" s="162" t="s">
        <v>19</v>
      </c>
      <c r="E67" s="162" t="s">
        <v>18</v>
      </c>
      <c r="F67" s="162" t="s">
        <v>19</v>
      </c>
      <c r="G67" s="162" t="s">
        <v>18</v>
      </c>
      <c r="H67" s="162" t="s">
        <v>19</v>
      </c>
      <c r="I67" s="162" t="s">
        <v>18</v>
      </c>
      <c r="J67" s="162" t="s">
        <v>19</v>
      </c>
      <c r="K67" s="162" t="s">
        <v>18</v>
      </c>
      <c r="L67" s="162" t="s">
        <v>19</v>
      </c>
      <c r="M67" s="162" t="s">
        <v>18</v>
      </c>
      <c r="N67" s="162" t="s">
        <v>19</v>
      </c>
      <c r="O67" s="162" t="s">
        <v>18</v>
      </c>
      <c r="P67" s="162" t="s">
        <v>19</v>
      </c>
      <c r="Q67" s="162" t="s">
        <v>18</v>
      </c>
      <c r="R67" s="162" t="s">
        <v>19</v>
      </c>
      <c r="S67" s="162" t="s">
        <v>18</v>
      </c>
      <c r="T67" s="162" t="s">
        <v>19</v>
      </c>
      <c r="U67" s="162" t="s">
        <v>18</v>
      </c>
      <c r="V67" s="162" t="s">
        <v>19</v>
      </c>
      <c r="W67" s="162" t="s">
        <v>18</v>
      </c>
      <c r="X67" s="162" t="s">
        <v>19</v>
      </c>
      <c r="Y67" s="162" t="s">
        <v>18</v>
      </c>
      <c r="Z67" s="162" t="s">
        <v>19</v>
      </c>
      <c r="AA67" s="162" t="s">
        <v>18</v>
      </c>
      <c r="AB67" s="162" t="s">
        <v>19</v>
      </c>
      <c r="AC67" s="162" t="s">
        <v>16</v>
      </c>
      <c r="AD67" s="162" t="s">
        <v>18</v>
      </c>
      <c r="AE67" s="162" t="s">
        <v>19</v>
      </c>
      <c r="AF67" s="162" t="s">
        <v>16</v>
      </c>
      <c r="AG67" s="158"/>
      <c r="AH67" s="19"/>
      <c r="AI67" s="19"/>
      <c r="AJ67" s="19"/>
      <c r="AK67" s="19"/>
      <c r="AL67" s="163"/>
    </row>
    <row r="68" spans="1:41" s="55" customFormat="1" ht="42.75" customHeight="1">
      <c r="A68" s="63">
        <v>1</v>
      </c>
      <c r="B68" s="63" t="s">
        <v>101</v>
      </c>
      <c r="C68" s="65">
        <v>0</v>
      </c>
      <c r="D68" s="65">
        <v>0</v>
      </c>
      <c r="E68" s="65">
        <v>0</v>
      </c>
      <c r="F68" s="65">
        <v>0</v>
      </c>
      <c r="G68" s="65">
        <v>4</v>
      </c>
      <c r="H68" s="65">
        <v>0</v>
      </c>
      <c r="I68" s="65">
        <v>4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3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f aca="true" t="shared" si="22" ref="AA68:AB99">C68+G68+K68+O68+S68+W68</f>
        <v>4</v>
      </c>
      <c r="AB68" s="65">
        <f t="shared" si="22"/>
        <v>0</v>
      </c>
      <c r="AC68" s="65">
        <f>AA68+AB68</f>
        <v>4</v>
      </c>
      <c r="AD68" s="65">
        <f aca="true" t="shared" si="23" ref="AD68:AE113">E68+I68+M68+Q68+U68+Y68</f>
        <v>7</v>
      </c>
      <c r="AE68" s="65">
        <f t="shared" si="23"/>
        <v>0</v>
      </c>
      <c r="AF68" s="65">
        <f>AD68+AE68</f>
        <v>7</v>
      </c>
      <c r="AG68" s="58"/>
      <c r="AH68" s="21"/>
      <c r="AI68" s="21"/>
      <c r="AJ68" s="21"/>
      <c r="AK68" s="21"/>
      <c r="AL68" s="164"/>
      <c r="AM68" s="56"/>
      <c r="AN68" s="56"/>
      <c r="AO68" s="56"/>
    </row>
    <row r="69" spans="1:41" s="55" customFormat="1" ht="42.75" customHeight="1">
      <c r="A69" s="63">
        <v>2</v>
      </c>
      <c r="B69" s="63" t="s">
        <v>51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f t="shared" si="22"/>
        <v>0</v>
      </c>
      <c r="AB69" s="65">
        <f t="shared" si="22"/>
        <v>0</v>
      </c>
      <c r="AC69" s="65">
        <f aca="true" t="shared" si="24" ref="AC69:AC113">AA69+AB69</f>
        <v>0</v>
      </c>
      <c r="AD69" s="65">
        <f t="shared" si="23"/>
        <v>0</v>
      </c>
      <c r="AE69" s="65">
        <f t="shared" si="23"/>
        <v>0</v>
      </c>
      <c r="AF69" s="65">
        <f aca="true" t="shared" si="25" ref="AF69:AF113">AD69+AE69</f>
        <v>0</v>
      </c>
      <c r="AG69" s="58"/>
      <c r="AH69" s="21"/>
      <c r="AI69" s="21"/>
      <c r="AJ69" s="21"/>
      <c r="AK69" s="21"/>
      <c r="AL69" s="164"/>
      <c r="AM69" s="56"/>
      <c r="AN69" s="56"/>
      <c r="AO69" s="56"/>
    </row>
    <row r="70" spans="1:41" s="55" customFormat="1" ht="42.75" customHeight="1">
      <c r="A70" s="63">
        <v>3</v>
      </c>
      <c r="B70" s="63" t="s">
        <v>91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f t="shared" si="22"/>
        <v>0</v>
      </c>
      <c r="AB70" s="65">
        <f t="shared" si="22"/>
        <v>0</v>
      </c>
      <c r="AC70" s="65">
        <f t="shared" si="24"/>
        <v>0</v>
      </c>
      <c r="AD70" s="65">
        <f t="shared" si="23"/>
        <v>0</v>
      </c>
      <c r="AE70" s="65">
        <f t="shared" si="23"/>
        <v>0</v>
      </c>
      <c r="AF70" s="65">
        <f t="shared" si="25"/>
        <v>0</v>
      </c>
      <c r="AG70" s="58"/>
      <c r="AH70" s="21"/>
      <c r="AI70" s="21"/>
      <c r="AJ70" s="21"/>
      <c r="AK70" s="21"/>
      <c r="AL70" s="164"/>
      <c r="AM70" s="56"/>
      <c r="AN70" s="56"/>
      <c r="AO70" s="56"/>
    </row>
    <row r="71" spans="1:41" s="165" customFormat="1" ht="42.75" customHeight="1">
      <c r="A71" s="613" t="s">
        <v>56</v>
      </c>
      <c r="B71" s="614"/>
      <c r="C71" s="66">
        <f>C68+C69+C70</f>
        <v>0</v>
      </c>
      <c r="D71" s="66">
        <f aca="true" t="shared" si="26" ref="D71:Z71">D68+D69+D70</f>
        <v>0</v>
      </c>
      <c r="E71" s="66">
        <f t="shared" si="26"/>
        <v>0</v>
      </c>
      <c r="F71" s="66">
        <f t="shared" si="26"/>
        <v>0</v>
      </c>
      <c r="G71" s="66">
        <f t="shared" si="26"/>
        <v>4</v>
      </c>
      <c r="H71" s="66">
        <f t="shared" si="26"/>
        <v>0</v>
      </c>
      <c r="I71" s="66">
        <f t="shared" si="26"/>
        <v>4</v>
      </c>
      <c r="J71" s="66">
        <f t="shared" si="26"/>
        <v>0</v>
      </c>
      <c r="K71" s="66">
        <f t="shared" si="26"/>
        <v>0</v>
      </c>
      <c r="L71" s="66">
        <f t="shared" si="26"/>
        <v>0</v>
      </c>
      <c r="M71" s="66">
        <f t="shared" si="26"/>
        <v>0</v>
      </c>
      <c r="N71" s="66">
        <f t="shared" si="26"/>
        <v>0</v>
      </c>
      <c r="O71" s="66">
        <f t="shared" si="26"/>
        <v>0</v>
      </c>
      <c r="P71" s="66">
        <f t="shared" si="26"/>
        <v>0</v>
      </c>
      <c r="Q71" s="66">
        <f t="shared" si="26"/>
        <v>0</v>
      </c>
      <c r="R71" s="66">
        <f t="shared" si="26"/>
        <v>0</v>
      </c>
      <c r="S71" s="66">
        <f t="shared" si="26"/>
        <v>0</v>
      </c>
      <c r="T71" s="66">
        <f t="shared" si="26"/>
        <v>0</v>
      </c>
      <c r="U71" s="66">
        <f t="shared" si="26"/>
        <v>3</v>
      </c>
      <c r="V71" s="66">
        <f t="shared" si="26"/>
        <v>0</v>
      </c>
      <c r="W71" s="66">
        <f t="shared" si="26"/>
        <v>0</v>
      </c>
      <c r="X71" s="66">
        <f t="shared" si="26"/>
        <v>0</v>
      </c>
      <c r="Y71" s="66">
        <f t="shared" si="26"/>
        <v>0</v>
      </c>
      <c r="Z71" s="66">
        <f t="shared" si="26"/>
        <v>0</v>
      </c>
      <c r="AA71" s="66">
        <f t="shared" si="22"/>
        <v>4</v>
      </c>
      <c r="AB71" s="66">
        <f t="shared" si="22"/>
        <v>0</v>
      </c>
      <c r="AC71" s="66">
        <f t="shared" si="24"/>
        <v>4</v>
      </c>
      <c r="AD71" s="66">
        <f t="shared" si="23"/>
        <v>7</v>
      </c>
      <c r="AE71" s="66">
        <f t="shared" si="23"/>
        <v>0</v>
      </c>
      <c r="AF71" s="66">
        <f t="shared" si="25"/>
        <v>7</v>
      </c>
      <c r="AG71" s="59"/>
      <c r="AH71" s="19"/>
      <c r="AI71" s="19"/>
      <c r="AJ71" s="19"/>
      <c r="AK71" s="19"/>
      <c r="AL71" s="163"/>
      <c r="AM71" s="44"/>
      <c r="AN71" s="44"/>
      <c r="AO71" s="44"/>
    </row>
    <row r="72" spans="1:41" s="55" customFormat="1" ht="42.75" customHeight="1">
      <c r="A72" s="63">
        <v>4</v>
      </c>
      <c r="B72" s="63" t="s">
        <v>48</v>
      </c>
      <c r="C72" s="65">
        <f>'[4]failure'!C115</f>
        <v>0</v>
      </c>
      <c r="D72" s="65">
        <f>'[4]failure'!D115</f>
        <v>0</v>
      </c>
      <c r="E72" s="65">
        <f>'[4]failure'!E115</f>
        <v>0</v>
      </c>
      <c r="F72" s="65">
        <f>'[4]failure'!F115</f>
        <v>0</v>
      </c>
      <c r="G72" s="65">
        <f>'[4]failure'!G115</f>
        <v>0</v>
      </c>
      <c r="H72" s="65">
        <f>'[4]failure'!H115</f>
        <v>0</v>
      </c>
      <c r="I72" s="65">
        <f>'[4]failure'!I115</f>
        <v>0</v>
      </c>
      <c r="J72" s="65">
        <f>'[4]failure'!J115</f>
        <v>0</v>
      </c>
      <c r="K72" s="65">
        <f>'[4]failure'!K115</f>
        <v>0</v>
      </c>
      <c r="L72" s="65">
        <f>'[4]failure'!L115</f>
        <v>0</v>
      </c>
      <c r="M72" s="65">
        <f>'[4]failure'!M115</f>
        <v>0</v>
      </c>
      <c r="N72" s="65">
        <f>'[4]failure'!N115</f>
        <v>0</v>
      </c>
      <c r="O72" s="65">
        <f>'[4]failure'!O115</f>
        <v>0</v>
      </c>
      <c r="P72" s="65">
        <f>'[4]failure'!P115</f>
        <v>0</v>
      </c>
      <c r="Q72" s="65">
        <f>'[4]failure'!Q115</f>
        <v>0</v>
      </c>
      <c r="R72" s="65">
        <f>'[4]failure'!R115</f>
        <v>0</v>
      </c>
      <c r="S72" s="65">
        <f>'[4]failure'!S115</f>
        <v>0</v>
      </c>
      <c r="T72" s="65">
        <f>'[4]failure'!T115</f>
        <v>0</v>
      </c>
      <c r="U72" s="65">
        <f>'[4]failure'!U115</f>
        <v>0</v>
      </c>
      <c r="V72" s="65">
        <f>'[4]failure'!V115</f>
        <v>0</v>
      </c>
      <c r="W72" s="65">
        <f>'[4]failure'!W115</f>
        <v>0</v>
      </c>
      <c r="X72" s="65">
        <f>'[4]failure'!X115</f>
        <v>0</v>
      </c>
      <c r="Y72" s="65">
        <f>'[4]failure'!Y115</f>
        <v>0</v>
      </c>
      <c r="Z72" s="65">
        <f>'[4]failure'!Z115</f>
        <v>0</v>
      </c>
      <c r="AA72" s="65">
        <f t="shared" si="22"/>
        <v>0</v>
      </c>
      <c r="AB72" s="65">
        <f t="shared" si="22"/>
        <v>0</v>
      </c>
      <c r="AC72" s="65">
        <f t="shared" si="24"/>
        <v>0</v>
      </c>
      <c r="AD72" s="65">
        <f t="shared" si="23"/>
        <v>0</v>
      </c>
      <c r="AE72" s="65">
        <f t="shared" si="23"/>
        <v>0</v>
      </c>
      <c r="AF72" s="65">
        <f t="shared" si="25"/>
        <v>0</v>
      </c>
      <c r="AG72" s="58"/>
      <c r="AH72" s="21"/>
      <c r="AI72" s="21"/>
      <c r="AJ72" s="21"/>
      <c r="AK72" s="21"/>
      <c r="AL72" s="164"/>
      <c r="AM72" s="56"/>
      <c r="AN72" s="56"/>
      <c r="AO72" s="56"/>
    </row>
    <row r="73" spans="1:41" s="55" customFormat="1" ht="42.75" customHeight="1">
      <c r="A73" s="63">
        <v>5</v>
      </c>
      <c r="B73" s="63" t="s">
        <v>49</v>
      </c>
      <c r="C73" s="65">
        <f>'[4]failure'!C116</f>
        <v>0</v>
      </c>
      <c r="D73" s="65">
        <f>'[4]failure'!D116</f>
        <v>0</v>
      </c>
      <c r="E73" s="65">
        <f>'[4]failure'!E116</f>
        <v>0</v>
      </c>
      <c r="F73" s="65">
        <f>'[4]failure'!F116</f>
        <v>0</v>
      </c>
      <c r="G73" s="65">
        <f>'[4]failure'!G116</f>
        <v>0</v>
      </c>
      <c r="H73" s="65">
        <f>'[4]failure'!H116</f>
        <v>0</v>
      </c>
      <c r="I73" s="65">
        <f>'[4]failure'!I116</f>
        <v>0</v>
      </c>
      <c r="J73" s="65">
        <f>'[4]failure'!J116</f>
        <v>0</v>
      </c>
      <c r="K73" s="65">
        <f>'[4]failure'!K116</f>
        <v>0</v>
      </c>
      <c r="L73" s="65">
        <f>'[4]failure'!L116</f>
        <v>0</v>
      </c>
      <c r="M73" s="65">
        <f>'[4]failure'!M116</f>
        <v>0</v>
      </c>
      <c r="N73" s="65">
        <f>'[4]failure'!N116</f>
        <v>0</v>
      </c>
      <c r="O73" s="65">
        <f>'[4]failure'!O116</f>
        <v>0</v>
      </c>
      <c r="P73" s="65">
        <f>'[4]failure'!P116</f>
        <v>0</v>
      </c>
      <c r="Q73" s="65">
        <f>'[4]failure'!Q116</f>
        <v>0</v>
      </c>
      <c r="R73" s="65">
        <f>'[4]failure'!R116</f>
        <v>0</v>
      </c>
      <c r="S73" s="65">
        <f>'[4]failure'!S116</f>
        <v>0</v>
      </c>
      <c r="T73" s="65">
        <f>'[4]failure'!T116</f>
        <v>0</v>
      </c>
      <c r="U73" s="65">
        <f>'[4]failure'!U116</f>
        <v>0</v>
      </c>
      <c r="V73" s="65">
        <f>'[4]failure'!V116</f>
        <v>0</v>
      </c>
      <c r="W73" s="65">
        <f>'[4]failure'!W116</f>
        <v>0</v>
      </c>
      <c r="X73" s="65">
        <f>'[4]failure'!X116</f>
        <v>0</v>
      </c>
      <c r="Y73" s="65">
        <f>'[4]failure'!Y116</f>
        <v>0</v>
      </c>
      <c r="Z73" s="65">
        <f>'[4]failure'!Z116</f>
        <v>0</v>
      </c>
      <c r="AA73" s="65">
        <f t="shared" si="22"/>
        <v>0</v>
      </c>
      <c r="AB73" s="65">
        <f t="shared" si="22"/>
        <v>0</v>
      </c>
      <c r="AC73" s="65">
        <f t="shared" si="24"/>
        <v>0</v>
      </c>
      <c r="AD73" s="65">
        <f t="shared" si="23"/>
        <v>0</v>
      </c>
      <c r="AE73" s="65">
        <f t="shared" si="23"/>
        <v>0</v>
      </c>
      <c r="AF73" s="65">
        <f t="shared" si="25"/>
        <v>0</v>
      </c>
      <c r="AG73" s="58"/>
      <c r="AH73" s="21"/>
      <c r="AI73" s="21"/>
      <c r="AJ73" s="21"/>
      <c r="AK73" s="21"/>
      <c r="AL73" s="164"/>
      <c r="AM73" s="56"/>
      <c r="AN73" s="56"/>
      <c r="AO73" s="56"/>
    </row>
    <row r="74" spans="1:41" s="55" customFormat="1" ht="42.75" customHeight="1">
      <c r="A74" s="63">
        <v>6</v>
      </c>
      <c r="B74" s="63" t="s">
        <v>20</v>
      </c>
      <c r="C74" s="65">
        <f>'[4]failure'!C117</f>
        <v>0</v>
      </c>
      <c r="D74" s="65">
        <f>'[4]failure'!D117</f>
        <v>0</v>
      </c>
      <c r="E74" s="65">
        <f>'[4]failure'!E117</f>
        <v>0</v>
      </c>
      <c r="F74" s="65">
        <f>'[4]failure'!F117</f>
        <v>0</v>
      </c>
      <c r="G74" s="65">
        <f>'[4]failure'!G117</f>
        <v>0</v>
      </c>
      <c r="H74" s="65">
        <f>'[4]failure'!H117</f>
        <v>0</v>
      </c>
      <c r="I74" s="65">
        <f>'[4]failure'!I117</f>
        <v>0</v>
      </c>
      <c r="J74" s="65">
        <f>'[4]failure'!J117</f>
        <v>0</v>
      </c>
      <c r="K74" s="65">
        <f>'[4]failure'!K117</f>
        <v>0</v>
      </c>
      <c r="L74" s="65">
        <f>'[4]failure'!L117</f>
        <v>0</v>
      </c>
      <c r="M74" s="65">
        <f>'[4]failure'!M117</f>
        <v>0</v>
      </c>
      <c r="N74" s="65">
        <f>'[4]failure'!N117</f>
        <v>0</v>
      </c>
      <c r="O74" s="65">
        <f>'[4]failure'!O117</f>
        <v>0</v>
      </c>
      <c r="P74" s="65">
        <f>'[4]failure'!P117</f>
        <v>0</v>
      </c>
      <c r="Q74" s="65">
        <f>'[4]failure'!Q117</f>
        <v>0</v>
      </c>
      <c r="R74" s="65">
        <f>'[4]failure'!R117</f>
        <v>0</v>
      </c>
      <c r="S74" s="65">
        <f>'[4]failure'!S117</f>
        <v>0</v>
      </c>
      <c r="T74" s="65">
        <f>'[4]failure'!T117</f>
        <v>0</v>
      </c>
      <c r="U74" s="65">
        <f>'[4]failure'!U117</f>
        <v>0</v>
      </c>
      <c r="V74" s="65">
        <f>'[4]failure'!V117</f>
        <v>0</v>
      </c>
      <c r="W74" s="65">
        <f>'[4]failure'!W117</f>
        <v>0</v>
      </c>
      <c r="X74" s="65">
        <f>'[4]failure'!X117</f>
        <v>0</v>
      </c>
      <c r="Y74" s="65">
        <f>'[4]failure'!Y117</f>
        <v>0</v>
      </c>
      <c r="Z74" s="65">
        <f>'[4]failure'!Z117</f>
        <v>0</v>
      </c>
      <c r="AA74" s="65">
        <f t="shared" si="22"/>
        <v>0</v>
      </c>
      <c r="AB74" s="65">
        <f t="shared" si="22"/>
        <v>0</v>
      </c>
      <c r="AC74" s="65">
        <f t="shared" si="24"/>
        <v>0</v>
      </c>
      <c r="AD74" s="65">
        <f t="shared" si="23"/>
        <v>0</v>
      </c>
      <c r="AE74" s="65">
        <f t="shared" si="23"/>
        <v>0</v>
      </c>
      <c r="AF74" s="65">
        <f t="shared" si="25"/>
        <v>0</v>
      </c>
      <c r="AG74" s="58"/>
      <c r="AH74" s="21"/>
      <c r="AI74" s="21"/>
      <c r="AJ74" s="21"/>
      <c r="AK74" s="21"/>
      <c r="AL74" s="164"/>
      <c r="AM74" s="56"/>
      <c r="AN74" s="56"/>
      <c r="AO74" s="56"/>
    </row>
    <row r="75" spans="1:41" s="165" customFormat="1" ht="42.75" customHeight="1">
      <c r="A75" s="613" t="s">
        <v>21</v>
      </c>
      <c r="B75" s="614"/>
      <c r="C75" s="66">
        <f>C72+C73+C74</f>
        <v>0</v>
      </c>
      <c r="D75" s="66">
        <f aca="true" t="shared" si="27" ref="D75:Z75">D72+D73+D74</f>
        <v>0</v>
      </c>
      <c r="E75" s="66">
        <f t="shared" si="27"/>
        <v>0</v>
      </c>
      <c r="F75" s="66">
        <f t="shared" si="27"/>
        <v>0</v>
      </c>
      <c r="G75" s="66">
        <f t="shared" si="27"/>
        <v>0</v>
      </c>
      <c r="H75" s="66">
        <f t="shared" si="27"/>
        <v>0</v>
      </c>
      <c r="I75" s="66">
        <f t="shared" si="27"/>
        <v>0</v>
      </c>
      <c r="J75" s="66">
        <f t="shared" si="27"/>
        <v>0</v>
      </c>
      <c r="K75" s="66">
        <f t="shared" si="27"/>
        <v>0</v>
      </c>
      <c r="L75" s="66">
        <f t="shared" si="27"/>
        <v>0</v>
      </c>
      <c r="M75" s="66">
        <f t="shared" si="27"/>
        <v>0</v>
      </c>
      <c r="N75" s="66">
        <f t="shared" si="27"/>
        <v>0</v>
      </c>
      <c r="O75" s="66">
        <f t="shared" si="27"/>
        <v>0</v>
      </c>
      <c r="P75" s="66">
        <f t="shared" si="27"/>
        <v>0</v>
      </c>
      <c r="Q75" s="66">
        <f t="shared" si="27"/>
        <v>0</v>
      </c>
      <c r="R75" s="66">
        <f t="shared" si="27"/>
        <v>0</v>
      </c>
      <c r="S75" s="66">
        <f t="shared" si="27"/>
        <v>0</v>
      </c>
      <c r="T75" s="66">
        <f t="shared" si="27"/>
        <v>0</v>
      </c>
      <c r="U75" s="66">
        <f t="shared" si="27"/>
        <v>0</v>
      </c>
      <c r="V75" s="66">
        <f t="shared" si="27"/>
        <v>0</v>
      </c>
      <c r="W75" s="66">
        <f t="shared" si="27"/>
        <v>0</v>
      </c>
      <c r="X75" s="66">
        <f t="shared" si="27"/>
        <v>0</v>
      </c>
      <c r="Y75" s="66">
        <f t="shared" si="27"/>
        <v>0</v>
      </c>
      <c r="Z75" s="66">
        <f t="shared" si="27"/>
        <v>0</v>
      </c>
      <c r="AA75" s="66">
        <f t="shared" si="22"/>
        <v>0</v>
      </c>
      <c r="AB75" s="66">
        <f t="shared" si="22"/>
        <v>0</v>
      </c>
      <c r="AC75" s="66">
        <f t="shared" si="24"/>
        <v>0</v>
      </c>
      <c r="AD75" s="66">
        <f t="shared" si="23"/>
        <v>0</v>
      </c>
      <c r="AE75" s="66">
        <f t="shared" si="23"/>
        <v>0</v>
      </c>
      <c r="AF75" s="66">
        <f t="shared" si="25"/>
        <v>0</v>
      </c>
      <c r="AG75" s="59"/>
      <c r="AH75" s="19"/>
      <c r="AI75" s="19"/>
      <c r="AJ75" s="19"/>
      <c r="AK75" s="19"/>
      <c r="AL75" s="163"/>
      <c r="AM75" s="44"/>
      <c r="AN75" s="44"/>
      <c r="AO75" s="44"/>
    </row>
    <row r="76" spans="1:41" s="165" customFormat="1" ht="42.75" customHeight="1">
      <c r="A76" s="613" t="s">
        <v>175</v>
      </c>
      <c r="B76" s="614"/>
      <c r="C76" s="66">
        <f>C71+C75</f>
        <v>0</v>
      </c>
      <c r="D76" s="66">
        <f aca="true" t="shared" si="28" ref="D76:Z76">D71+D75</f>
        <v>0</v>
      </c>
      <c r="E76" s="66">
        <f t="shared" si="28"/>
        <v>0</v>
      </c>
      <c r="F76" s="66">
        <f t="shared" si="28"/>
        <v>0</v>
      </c>
      <c r="G76" s="66">
        <f t="shared" si="28"/>
        <v>4</v>
      </c>
      <c r="H76" s="66">
        <f t="shared" si="28"/>
        <v>0</v>
      </c>
      <c r="I76" s="66">
        <f t="shared" si="28"/>
        <v>4</v>
      </c>
      <c r="J76" s="66">
        <f t="shared" si="28"/>
        <v>0</v>
      </c>
      <c r="K76" s="66">
        <f t="shared" si="28"/>
        <v>0</v>
      </c>
      <c r="L76" s="66">
        <f t="shared" si="28"/>
        <v>0</v>
      </c>
      <c r="M76" s="66">
        <f t="shared" si="28"/>
        <v>0</v>
      </c>
      <c r="N76" s="66">
        <f t="shared" si="28"/>
        <v>0</v>
      </c>
      <c r="O76" s="66">
        <f t="shared" si="28"/>
        <v>0</v>
      </c>
      <c r="P76" s="66">
        <f t="shared" si="28"/>
        <v>0</v>
      </c>
      <c r="Q76" s="66">
        <f t="shared" si="28"/>
        <v>0</v>
      </c>
      <c r="R76" s="66">
        <f t="shared" si="28"/>
        <v>0</v>
      </c>
      <c r="S76" s="66">
        <f t="shared" si="28"/>
        <v>0</v>
      </c>
      <c r="T76" s="66">
        <f t="shared" si="28"/>
        <v>0</v>
      </c>
      <c r="U76" s="66">
        <f t="shared" si="28"/>
        <v>3</v>
      </c>
      <c r="V76" s="66">
        <f t="shared" si="28"/>
        <v>0</v>
      </c>
      <c r="W76" s="66">
        <f t="shared" si="28"/>
        <v>0</v>
      </c>
      <c r="X76" s="66">
        <f t="shared" si="28"/>
        <v>0</v>
      </c>
      <c r="Y76" s="66">
        <f t="shared" si="28"/>
        <v>0</v>
      </c>
      <c r="Z76" s="66">
        <f t="shared" si="28"/>
        <v>0</v>
      </c>
      <c r="AA76" s="66">
        <f t="shared" si="22"/>
        <v>4</v>
      </c>
      <c r="AB76" s="66">
        <f t="shared" si="22"/>
        <v>0</v>
      </c>
      <c r="AC76" s="66">
        <f t="shared" si="24"/>
        <v>4</v>
      </c>
      <c r="AD76" s="66">
        <f t="shared" si="23"/>
        <v>7</v>
      </c>
      <c r="AE76" s="66">
        <f t="shared" si="23"/>
        <v>0</v>
      </c>
      <c r="AF76" s="66">
        <f t="shared" si="25"/>
        <v>7</v>
      </c>
      <c r="AG76" s="59"/>
      <c r="AH76" s="19"/>
      <c r="AI76" s="19"/>
      <c r="AJ76" s="19"/>
      <c r="AK76" s="19"/>
      <c r="AL76" s="163"/>
      <c r="AM76" s="44"/>
      <c r="AN76" s="44"/>
      <c r="AO76" s="44"/>
    </row>
    <row r="77" spans="1:41" s="55" customFormat="1" ht="42.75" customHeight="1">
      <c r="A77" s="63">
        <v>7</v>
      </c>
      <c r="B77" s="63" t="s">
        <v>46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f t="shared" si="22"/>
        <v>0</v>
      </c>
      <c r="AB77" s="65">
        <f t="shared" si="22"/>
        <v>0</v>
      </c>
      <c r="AC77" s="65">
        <f t="shared" si="24"/>
        <v>0</v>
      </c>
      <c r="AD77" s="65">
        <f t="shared" si="23"/>
        <v>0</v>
      </c>
      <c r="AE77" s="65">
        <f t="shared" si="23"/>
        <v>0</v>
      </c>
      <c r="AF77" s="65">
        <f t="shared" si="25"/>
        <v>0</v>
      </c>
      <c r="AG77" s="58"/>
      <c r="AH77" s="21"/>
      <c r="AI77" s="21"/>
      <c r="AJ77" s="21"/>
      <c r="AK77" s="21"/>
      <c r="AL77" s="164"/>
      <c r="AM77" s="56"/>
      <c r="AN77" s="56"/>
      <c r="AO77" s="56"/>
    </row>
    <row r="78" spans="1:41" s="55" customFormat="1" ht="42.75" customHeight="1">
      <c r="A78" s="63">
        <v>8</v>
      </c>
      <c r="B78" s="63" t="s">
        <v>185</v>
      </c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f t="shared" si="22"/>
        <v>0</v>
      </c>
      <c r="AB78" s="65">
        <f t="shared" si="22"/>
        <v>0</v>
      </c>
      <c r="AC78" s="65">
        <f>AA78+AB78</f>
        <v>0</v>
      </c>
      <c r="AD78" s="65">
        <f>E78+I78+M78+Q78+U78+Y78</f>
        <v>0</v>
      </c>
      <c r="AE78" s="65">
        <f>F78+J78+N78+R78+V78+Z78</f>
        <v>0</v>
      </c>
      <c r="AF78" s="65">
        <f>AD78+AE78</f>
        <v>0</v>
      </c>
      <c r="AG78" s="58"/>
      <c r="AH78" s="21"/>
      <c r="AI78" s="21"/>
      <c r="AJ78" s="21"/>
      <c r="AK78" s="21"/>
      <c r="AL78" s="164"/>
      <c r="AM78" s="56"/>
      <c r="AN78" s="56"/>
      <c r="AO78" s="56"/>
    </row>
    <row r="79" spans="1:41" s="55" customFormat="1" ht="42.75" customHeight="1">
      <c r="A79" s="63">
        <v>9</v>
      </c>
      <c r="B79" s="63" t="s">
        <v>47</v>
      </c>
      <c r="C79" s="65">
        <v>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1</v>
      </c>
      <c r="J79" s="65">
        <v>0</v>
      </c>
      <c r="K79" s="65">
        <v>1</v>
      </c>
      <c r="L79" s="65">
        <v>0</v>
      </c>
      <c r="M79" s="65">
        <v>14</v>
      </c>
      <c r="N79" s="65">
        <v>0</v>
      </c>
      <c r="O79" s="65">
        <v>0</v>
      </c>
      <c r="P79" s="65">
        <v>0</v>
      </c>
      <c r="Q79" s="65">
        <v>6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f t="shared" si="22"/>
        <v>1</v>
      </c>
      <c r="AB79" s="65">
        <f t="shared" si="22"/>
        <v>0</v>
      </c>
      <c r="AC79" s="65">
        <f>AA79+AB79</f>
        <v>1</v>
      </c>
      <c r="AD79" s="65">
        <f t="shared" si="23"/>
        <v>21</v>
      </c>
      <c r="AE79" s="65">
        <f t="shared" si="23"/>
        <v>0</v>
      </c>
      <c r="AF79" s="65">
        <f t="shared" si="25"/>
        <v>21</v>
      </c>
      <c r="AG79" s="58"/>
      <c r="AH79" s="21"/>
      <c r="AI79" s="21"/>
      <c r="AJ79" s="21"/>
      <c r="AK79" s="21"/>
      <c r="AL79" s="164"/>
      <c r="AM79" s="56"/>
      <c r="AN79" s="56"/>
      <c r="AO79" s="56"/>
    </row>
    <row r="80" spans="1:41" s="55" customFormat="1" ht="42.75" customHeight="1">
      <c r="A80" s="63">
        <v>10</v>
      </c>
      <c r="B80" s="63" t="s">
        <v>50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f t="shared" si="22"/>
        <v>0</v>
      </c>
      <c r="AB80" s="65">
        <f t="shared" si="22"/>
        <v>0</v>
      </c>
      <c r="AC80" s="65">
        <f>AA80+AB80</f>
        <v>0</v>
      </c>
      <c r="AD80" s="65">
        <f t="shared" si="23"/>
        <v>0</v>
      </c>
      <c r="AE80" s="65">
        <f t="shared" si="23"/>
        <v>0</v>
      </c>
      <c r="AF80" s="65">
        <f t="shared" si="25"/>
        <v>0</v>
      </c>
      <c r="AG80" s="58"/>
      <c r="AH80" s="21"/>
      <c r="AI80" s="21"/>
      <c r="AJ80" s="21"/>
      <c r="AK80" s="21"/>
      <c r="AL80" s="164"/>
      <c r="AM80" s="56"/>
      <c r="AN80" s="56"/>
      <c r="AO80" s="74"/>
    </row>
    <row r="81" spans="1:41" s="165" customFormat="1" ht="42.75" customHeight="1">
      <c r="A81" s="613" t="s">
        <v>55</v>
      </c>
      <c r="B81" s="614"/>
      <c r="C81" s="66">
        <f>C77+C79+C80</f>
        <v>0</v>
      </c>
      <c r="D81" s="66">
        <f aca="true" t="shared" si="29" ref="D81:Z81">D77+D79+D80</f>
        <v>0</v>
      </c>
      <c r="E81" s="66">
        <f t="shared" si="29"/>
        <v>0</v>
      </c>
      <c r="F81" s="66">
        <f t="shared" si="29"/>
        <v>0</v>
      </c>
      <c r="G81" s="66">
        <f t="shared" si="29"/>
        <v>0</v>
      </c>
      <c r="H81" s="66">
        <f t="shared" si="29"/>
        <v>0</v>
      </c>
      <c r="I81" s="66">
        <f t="shared" si="29"/>
        <v>1</v>
      </c>
      <c r="J81" s="66">
        <f t="shared" si="29"/>
        <v>0</v>
      </c>
      <c r="K81" s="66">
        <f t="shared" si="29"/>
        <v>1</v>
      </c>
      <c r="L81" s="66">
        <f t="shared" si="29"/>
        <v>0</v>
      </c>
      <c r="M81" s="66">
        <f t="shared" si="29"/>
        <v>14</v>
      </c>
      <c r="N81" s="66">
        <f t="shared" si="29"/>
        <v>0</v>
      </c>
      <c r="O81" s="66">
        <f t="shared" si="29"/>
        <v>0</v>
      </c>
      <c r="P81" s="66">
        <f t="shared" si="29"/>
        <v>0</v>
      </c>
      <c r="Q81" s="66">
        <f t="shared" si="29"/>
        <v>6</v>
      </c>
      <c r="R81" s="66">
        <f t="shared" si="29"/>
        <v>0</v>
      </c>
      <c r="S81" s="66">
        <f t="shared" si="29"/>
        <v>0</v>
      </c>
      <c r="T81" s="66">
        <f t="shared" si="29"/>
        <v>0</v>
      </c>
      <c r="U81" s="66">
        <f t="shared" si="29"/>
        <v>0</v>
      </c>
      <c r="V81" s="66">
        <f t="shared" si="29"/>
        <v>0</v>
      </c>
      <c r="W81" s="66">
        <f t="shared" si="29"/>
        <v>0</v>
      </c>
      <c r="X81" s="66">
        <f t="shared" si="29"/>
        <v>0</v>
      </c>
      <c r="Y81" s="66">
        <f t="shared" si="29"/>
        <v>0</v>
      </c>
      <c r="Z81" s="66">
        <f t="shared" si="29"/>
        <v>0</v>
      </c>
      <c r="AA81" s="66">
        <f>AA77+AA79+AA80</f>
        <v>1</v>
      </c>
      <c r="AB81" s="66">
        <f>AB77+AB79+AB80</f>
        <v>0</v>
      </c>
      <c r="AC81" s="66">
        <f>AC77+AC79+AC80</f>
        <v>1</v>
      </c>
      <c r="AD81" s="66">
        <f t="shared" si="23"/>
        <v>21</v>
      </c>
      <c r="AE81" s="66">
        <f t="shared" si="23"/>
        <v>0</v>
      </c>
      <c r="AF81" s="66">
        <f t="shared" si="25"/>
        <v>21</v>
      </c>
      <c r="AG81" s="59"/>
      <c r="AH81" s="19"/>
      <c r="AI81" s="19"/>
      <c r="AJ81" s="19"/>
      <c r="AK81" s="19"/>
      <c r="AL81" s="163"/>
      <c r="AM81" s="44"/>
      <c r="AN81" s="44"/>
      <c r="AO81" s="75"/>
    </row>
    <row r="82" spans="1:41" s="55" customFormat="1" ht="42.75" customHeight="1">
      <c r="A82" s="63">
        <v>11</v>
      </c>
      <c r="B82" s="63" t="s">
        <v>52</v>
      </c>
      <c r="C82" s="65">
        <f>'[4]failure'!C124</f>
        <v>0</v>
      </c>
      <c r="D82" s="65">
        <f>'[4]failure'!D124</f>
        <v>0</v>
      </c>
      <c r="E82" s="65">
        <f>'[4]failure'!E124</f>
        <v>0</v>
      </c>
      <c r="F82" s="65">
        <f>'[4]failure'!F124</f>
        <v>0</v>
      </c>
      <c r="G82" s="65">
        <f>'[4]failure'!G124</f>
        <v>0</v>
      </c>
      <c r="H82" s="65">
        <f>'[4]failure'!H124</f>
        <v>0</v>
      </c>
      <c r="I82" s="65">
        <f>'[4]failure'!I124</f>
        <v>0</v>
      </c>
      <c r="J82" s="65">
        <f>'[4]failure'!J124</f>
        <v>0</v>
      </c>
      <c r="K82" s="65">
        <f>'[4]failure'!K124</f>
        <v>0</v>
      </c>
      <c r="L82" s="65">
        <f>'[4]failure'!L124</f>
        <v>0</v>
      </c>
      <c r="M82" s="65">
        <f>'[4]failure'!M124</f>
        <v>0</v>
      </c>
      <c r="N82" s="65">
        <f>'[4]failure'!N124</f>
        <v>0</v>
      </c>
      <c r="O82" s="65">
        <f>'[4]failure'!O124</f>
        <v>0</v>
      </c>
      <c r="P82" s="65">
        <f>'[4]failure'!P124</f>
        <v>0</v>
      </c>
      <c r="Q82" s="65">
        <f>'[4]failure'!Q124</f>
        <v>0</v>
      </c>
      <c r="R82" s="65">
        <f>'[4]failure'!R124</f>
        <v>0</v>
      </c>
      <c r="S82" s="65">
        <f>'[4]failure'!S124</f>
        <v>0</v>
      </c>
      <c r="T82" s="65">
        <f>'[4]failure'!T124</f>
        <v>0</v>
      </c>
      <c r="U82" s="65">
        <f>'[4]failure'!U124</f>
        <v>0</v>
      </c>
      <c r="V82" s="65">
        <f>'[4]failure'!V124</f>
        <v>0</v>
      </c>
      <c r="W82" s="65">
        <f>'[4]failure'!W124</f>
        <v>0</v>
      </c>
      <c r="X82" s="65">
        <f>'[4]failure'!X124</f>
        <v>0</v>
      </c>
      <c r="Y82" s="65">
        <f>'[4]failure'!Y124</f>
        <v>0</v>
      </c>
      <c r="Z82" s="65">
        <f>'[4]failure'!Z124</f>
        <v>0</v>
      </c>
      <c r="AA82" s="65">
        <f t="shared" si="22"/>
        <v>0</v>
      </c>
      <c r="AB82" s="65">
        <f t="shared" si="22"/>
        <v>0</v>
      </c>
      <c r="AC82" s="65">
        <f t="shared" si="24"/>
        <v>0</v>
      </c>
      <c r="AD82" s="65">
        <f t="shared" si="23"/>
        <v>0</v>
      </c>
      <c r="AE82" s="65">
        <f t="shared" si="23"/>
        <v>0</v>
      </c>
      <c r="AF82" s="65">
        <f t="shared" si="25"/>
        <v>0</v>
      </c>
      <c r="AG82" s="58"/>
      <c r="AH82" s="21"/>
      <c r="AI82" s="21"/>
      <c r="AJ82" s="21"/>
      <c r="AK82" s="21"/>
      <c r="AL82" s="164"/>
      <c r="AM82" s="56"/>
      <c r="AN82" s="56"/>
      <c r="AO82" s="56"/>
    </row>
    <row r="83" spans="1:41" s="55" customFormat="1" ht="42.75" customHeight="1">
      <c r="A83" s="63">
        <v>12</v>
      </c>
      <c r="B83" s="63" t="s">
        <v>53</v>
      </c>
      <c r="C83" s="65">
        <f>'[4]failure'!C125</f>
        <v>0</v>
      </c>
      <c r="D83" s="65">
        <f>'[4]failure'!D125</f>
        <v>0</v>
      </c>
      <c r="E83" s="65">
        <f>'[4]failure'!E125</f>
        <v>0</v>
      </c>
      <c r="F83" s="65">
        <f>'[4]failure'!F125</f>
        <v>0</v>
      </c>
      <c r="G83" s="65">
        <f>'[4]failure'!G125</f>
        <v>0</v>
      </c>
      <c r="H83" s="65">
        <f>'[4]failure'!H125</f>
        <v>0</v>
      </c>
      <c r="I83" s="65">
        <f>'[4]failure'!I125</f>
        <v>0</v>
      </c>
      <c r="J83" s="65">
        <f>'[4]failure'!J125</f>
        <v>0</v>
      </c>
      <c r="K83" s="65">
        <f>'[4]failure'!K125</f>
        <v>0</v>
      </c>
      <c r="L83" s="65">
        <f>'[4]failure'!L125</f>
        <v>0</v>
      </c>
      <c r="M83" s="65">
        <f>'[4]failure'!M125</f>
        <v>0</v>
      </c>
      <c r="N83" s="65">
        <f>'[4]failure'!N125</f>
        <v>0</v>
      </c>
      <c r="O83" s="65">
        <f>'[4]failure'!O125</f>
        <v>0</v>
      </c>
      <c r="P83" s="65">
        <f>'[4]failure'!P125</f>
        <v>0</v>
      </c>
      <c r="Q83" s="65">
        <f>'[4]failure'!Q125</f>
        <v>0</v>
      </c>
      <c r="R83" s="65">
        <f>'[4]failure'!R125</f>
        <v>0</v>
      </c>
      <c r="S83" s="65">
        <f>'[4]failure'!S125</f>
        <v>0</v>
      </c>
      <c r="T83" s="65">
        <f>'[4]failure'!T125</f>
        <v>0</v>
      </c>
      <c r="U83" s="65">
        <f>'[4]failure'!U125</f>
        <v>0</v>
      </c>
      <c r="V83" s="65">
        <f>'[4]failure'!V125</f>
        <v>0</v>
      </c>
      <c r="W83" s="65">
        <f>'[4]failure'!W125</f>
        <v>0</v>
      </c>
      <c r="X83" s="65">
        <f>'[4]failure'!X125</f>
        <v>0</v>
      </c>
      <c r="Y83" s="65">
        <f>'[4]failure'!Y125</f>
        <v>0</v>
      </c>
      <c r="Z83" s="65">
        <f>'[4]failure'!Z125</f>
        <v>0</v>
      </c>
      <c r="AA83" s="65">
        <f t="shared" si="22"/>
        <v>0</v>
      </c>
      <c r="AB83" s="65">
        <f t="shared" si="22"/>
        <v>0</v>
      </c>
      <c r="AC83" s="65">
        <f t="shared" si="24"/>
        <v>0</v>
      </c>
      <c r="AD83" s="65">
        <f t="shared" si="23"/>
        <v>0</v>
      </c>
      <c r="AE83" s="65">
        <f t="shared" si="23"/>
        <v>0</v>
      </c>
      <c r="AF83" s="65">
        <f t="shared" si="25"/>
        <v>0</v>
      </c>
      <c r="AG83" s="58"/>
      <c r="AH83" s="21"/>
      <c r="AI83" s="21"/>
      <c r="AJ83" s="21"/>
      <c r="AK83" s="21"/>
      <c r="AL83" s="164"/>
      <c r="AM83" s="56"/>
      <c r="AN83" s="56"/>
      <c r="AO83" s="56"/>
    </row>
    <row r="84" spans="1:41" s="55" customFormat="1" ht="42.75" customHeight="1">
      <c r="A84" s="63">
        <v>13</v>
      </c>
      <c r="B84" s="63" t="s">
        <v>54</v>
      </c>
      <c r="C84" s="65">
        <f>'[4]failure'!C126</f>
        <v>0</v>
      </c>
      <c r="D84" s="65">
        <f>'[4]failure'!D126</f>
        <v>0</v>
      </c>
      <c r="E84" s="65">
        <f>'[4]failure'!E126</f>
        <v>0</v>
      </c>
      <c r="F84" s="65">
        <f>'[4]failure'!F126</f>
        <v>0</v>
      </c>
      <c r="G84" s="65">
        <f>'[4]failure'!G126</f>
        <v>0</v>
      </c>
      <c r="H84" s="65">
        <f>'[4]failure'!H126</f>
        <v>0</v>
      </c>
      <c r="I84" s="65">
        <f>'[4]failure'!I126</f>
        <v>0</v>
      </c>
      <c r="J84" s="65">
        <f>'[4]failure'!J126</f>
        <v>0</v>
      </c>
      <c r="K84" s="65">
        <f>'[4]failure'!K126</f>
        <v>0</v>
      </c>
      <c r="L84" s="65">
        <f>'[4]failure'!L126</f>
        <v>0</v>
      </c>
      <c r="M84" s="65">
        <f>'[4]failure'!M126</f>
        <v>0</v>
      </c>
      <c r="N84" s="65">
        <f>'[4]failure'!N126</f>
        <v>0</v>
      </c>
      <c r="O84" s="65">
        <f>'[4]failure'!O126</f>
        <v>0</v>
      </c>
      <c r="P84" s="65">
        <f>'[4]failure'!P126</f>
        <v>0</v>
      </c>
      <c r="Q84" s="65">
        <f>'[4]failure'!Q126</f>
        <v>0</v>
      </c>
      <c r="R84" s="65">
        <f>'[4]failure'!R126</f>
        <v>0</v>
      </c>
      <c r="S84" s="65">
        <f>'[4]failure'!S126</f>
        <v>0</v>
      </c>
      <c r="T84" s="65">
        <f>'[4]failure'!T126</f>
        <v>0</v>
      </c>
      <c r="U84" s="65">
        <f>'[4]failure'!U126</f>
        <v>0</v>
      </c>
      <c r="V84" s="65">
        <f>'[4]failure'!V126</f>
        <v>0</v>
      </c>
      <c r="W84" s="65">
        <f>'[4]failure'!W126</f>
        <v>0</v>
      </c>
      <c r="X84" s="65">
        <f>'[4]failure'!X126</f>
        <v>0</v>
      </c>
      <c r="Y84" s="65">
        <f>'[4]failure'!Y126</f>
        <v>0</v>
      </c>
      <c r="Z84" s="65">
        <f>'[4]failure'!Z126</f>
        <v>0</v>
      </c>
      <c r="AA84" s="65">
        <f t="shared" si="22"/>
        <v>0</v>
      </c>
      <c r="AB84" s="65">
        <f t="shared" si="22"/>
        <v>0</v>
      </c>
      <c r="AC84" s="65">
        <f t="shared" si="24"/>
        <v>0</v>
      </c>
      <c r="AD84" s="65">
        <f t="shared" si="23"/>
        <v>0</v>
      </c>
      <c r="AE84" s="65">
        <f t="shared" si="23"/>
        <v>0</v>
      </c>
      <c r="AF84" s="65">
        <f t="shared" si="25"/>
        <v>0</v>
      </c>
      <c r="AG84" s="58"/>
      <c r="AH84" s="21"/>
      <c r="AI84" s="21"/>
      <c r="AJ84" s="21"/>
      <c r="AK84" s="21"/>
      <c r="AL84" s="164"/>
      <c r="AM84" s="56"/>
      <c r="AN84" s="56"/>
      <c r="AO84" s="56"/>
    </row>
    <row r="85" spans="1:33" ht="42.75" customHeight="1">
      <c r="A85" s="63">
        <v>14</v>
      </c>
      <c r="B85" s="63" t="s">
        <v>188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f>C85+G85+K85+O85+S85+W85</f>
        <v>0</v>
      </c>
      <c r="AB85" s="65">
        <f>D85+H85+L85+P85+T85+X85</f>
        <v>0</v>
      </c>
      <c r="AC85" s="65">
        <f>AA85+AB85</f>
        <v>0</v>
      </c>
      <c r="AD85" s="65">
        <f>E85+I85+M85+Q85+U85+Y85</f>
        <v>0</v>
      </c>
      <c r="AE85" s="65">
        <f>F85+J85+N85+R85+V85+Z85</f>
        <v>0</v>
      </c>
      <c r="AF85" s="65">
        <f>AD85+AE85</f>
        <v>0</v>
      </c>
      <c r="AG85" s="58"/>
    </row>
    <row r="86" spans="1:41" s="165" customFormat="1" ht="42.75" customHeight="1">
      <c r="A86" s="613" t="s">
        <v>22</v>
      </c>
      <c r="B86" s="614"/>
      <c r="C86" s="66">
        <f>C82+C83+C84+C85</f>
        <v>0</v>
      </c>
      <c r="D86" s="66">
        <f aca="true" t="shared" si="30" ref="D86:Z86">D82+D83+D84+D85</f>
        <v>0</v>
      </c>
      <c r="E86" s="66">
        <f t="shared" si="30"/>
        <v>0</v>
      </c>
      <c r="F86" s="66">
        <f t="shared" si="30"/>
        <v>0</v>
      </c>
      <c r="G86" s="66">
        <f t="shared" si="30"/>
        <v>0</v>
      </c>
      <c r="H86" s="66">
        <f t="shared" si="30"/>
        <v>0</v>
      </c>
      <c r="I86" s="66">
        <f t="shared" si="30"/>
        <v>0</v>
      </c>
      <c r="J86" s="66">
        <f t="shared" si="30"/>
        <v>0</v>
      </c>
      <c r="K86" s="66">
        <f t="shared" si="30"/>
        <v>0</v>
      </c>
      <c r="L86" s="66">
        <f t="shared" si="30"/>
        <v>0</v>
      </c>
      <c r="M86" s="66">
        <f t="shared" si="30"/>
        <v>0</v>
      </c>
      <c r="N86" s="66">
        <f t="shared" si="30"/>
        <v>0</v>
      </c>
      <c r="O86" s="66">
        <f t="shared" si="30"/>
        <v>0</v>
      </c>
      <c r="P86" s="66">
        <f t="shared" si="30"/>
        <v>0</v>
      </c>
      <c r="Q86" s="66">
        <f t="shared" si="30"/>
        <v>0</v>
      </c>
      <c r="R86" s="66">
        <f t="shared" si="30"/>
        <v>0</v>
      </c>
      <c r="S86" s="66">
        <f t="shared" si="30"/>
        <v>0</v>
      </c>
      <c r="T86" s="66">
        <f t="shared" si="30"/>
        <v>0</v>
      </c>
      <c r="U86" s="66">
        <f t="shared" si="30"/>
        <v>0</v>
      </c>
      <c r="V86" s="66">
        <f t="shared" si="30"/>
        <v>0</v>
      </c>
      <c r="W86" s="66">
        <f t="shared" si="30"/>
        <v>0</v>
      </c>
      <c r="X86" s="66">
        <f t="shared" si="30"/>
        <v>0</v>
      </c>
      <c r="Y86" s="66">
        <f t="shared" si="30"/>
        <v>0</v>
      </c>
      <c r="Z86" s="66">
        <f t="shared" si="30"/>
        <v>0</v>
      </c>
      <c r="AA86" s="66">
        <f>AA82+AA83+AA84+AA85</f>
        <v>0</v>
      </c>
      <c r="AB86" s="66">
        <f>AB82+AB83+AB84+AB85</f>
        <v>0</v>
      </c>
      <c r="AC86" s="66">
        <f>AC82+AC83+AC84+AC85</f>
        <v>0</v>
      </c>
      <c r="AD86" s="66">
        <f t="shared" si="23"/>
        <v>0</v>
      </c>
      <c r="AE86" s="66">
        <f t="shared" si="23"/>
        <v>0</v>
      </c>
      <c r="AF86" s="66">
        <f t="shared" si="25"/>
        <v>0</v>
      </c>
      <c r="AG86" s="59"/>
      <c r="AH86" s="19"/>
      <c r="AI86" s="19"/>
      <c r="AJ86" s="19"/>
      <c r="AK86" s="19"/>
      <c r="AL86" s="163"/>
      <c r="AM86" s="44"/>
      <c r="AN86" s="44"/>
      <c r="AO86" s="44"/>
    </row>
    <row r="87" spans="1:41" s="165" customFormat="1" ht="42.75" customHeight="1">
      <c r="A87" s="613" t="s">
        <v>176</v>
      </c>
      <c r="B87" s="614"/>
      <c r="C87" s="66">
        <f>C81+C86</f>
        <v>0</v>
      </c>
      <c r="D87" s="66">
        <f aca="true" t="shared" si="31" ref="D87:Z87">D81+D86</f>
        <v>0</v>
      </c>
      <c r="E87" s="66">
        <f t="shared" si="31"/>
        <v>0</v>
      </c>
      <c r="F87" s="66">
        <f t="shared" si="31"/>
        <v>0</v>
      </c>
      <c r="G87" s="66">
        <f t="shared" si="31"/>
        <v>0</v>
      </c>
      <c r="H87" s="66">
        <f t="shared" si="31"/>
        <v>0</v>
      </c>
      <c r="I87" s="66">
        <f t="shared" si="31"/>
        <v>1</v>
      </c>
      <c r="J87" s="66">
        <f t="shared" si="31"/>
        <v>0</v>
      </c>
      <c r="K87" s="66">
        <f t="shared" si="31"/>
        <v>1</v>
      </c>
      <c r="L87" s="66">
        <f t="shared" si="31"/>
        <v>0</v>
      </c>
      <c r="M87" s="66">
        <f t="shared" si="31"/>
        <v>14</v>
      </c>
      <c r="N87" s="66">
        <f t="shared" si="31"/>
        <v>0</v>
      </c>
      <c r="O87" s="66">
        <f t="shared" si="31"/>
        <v>0</v>
      </c>
      <c r="P87" s="66">
        <f t="shared" si="31"/>
        <v>0</v>
      </c>
      <c r="Q87" s="66">
        <f t="shared" si="31"/>
        <v>6</v>
      </c>
      <c r="R87" s="66">
        <f t="shared" si="31"/>
        <v>0</v>
      </c>
      <c r="S87" s="66">
        <f t="shared" si="31"/>
        <v>0</v>
      </c>
      <c r="T87" s="66">
        <f t="shared" si="31"/>
        <v>0</v>
      </c>
      <c r="U87" s="66">
        <f t="shared" si="31"/>
        <v>0</v>
      </c>
      <c r="V87" s="66">
        <f t="shared" si="31"/>
        <v>0</v>
      </c>
      <c r="W87" s="66">
        <f t="shared" si="31"/>
        <v>0</v>
      </c>
      <c r="X87" s="66">
        <f t="shared" si="31"/>
        <v>0</v>
      </c>
      <c r="Y87" s="66">
        <f t="shared" si="31"/>
        <v>0</v>
      </c>
      <c r="Z87" s="66">
        <f t="shared" si="31"/>
        <v>0</v>
      </c>
      <c r="AA87" s="66">
        <f t="shared" si="22"/>
        <v>1</v>
      </c>
      <c r="AB87" s="66">
        <f t="shared" si="22"/>
        <v>0</v>
      </c>
      <c r="AC87" s="66">
        <f t="shared" si="24"/>
        <v>1</v>
      </c>
      <c r="AD87" s="66">
        <f t="shared" si="23"/>
        <v>21</v>
      </c>
      <c r="AE87" s="66">
        <f t="shared" si="23"/>
        <v>0</v>
      </c>
      <c r="AF87" s="66">
        <f t="shared" si="25"/>
        <v>21</v>
      </c>
      <c r="AG87" s="59"/>
      <c r="AH87" s="19"/>
      <c r="AI87" s="19"/>
      <c r="AJ87" s="19"/>
      <c r="AK87" s="19"/>
      <c r="AL87" s="163"/>
      <c r="AM87" s="44"/>
      <c r="AN87" s="44"/>
      <c r="AO87" s="44"/>
    </row>
    <row r="88" spans="1:41" s="55" customFormat="1" ht="42.75" customHeight="1">
      <c r="A88" s="63">
        <v>15</v>
      </c>
      <c r="B88" s="63" t="s">
        <v>23</v>
      </c>
      <c r="C88" s="65">
        <v>0</v>
      </c>
      <c r="D88" s="65">
        <v>0</v>
      </c>
      <c r="E88" s="65">
        <v>0</v>
      </c>
      <c r="F88" s="65">
        <v>14</v>
      </c>
      <c r="G88" s="65">
        <v>0</v>
      </c>
      <c r="H88" s="65">
        <v>0</v>
      </c>
      <c r="I88" s="65">
        <v>0</v>
      </c>
      <c r="J88" s="65">
        <v>19</v>
      </c>
      <c r="K88" s="65">
        <v>0</v>
      </c>
      <c r="L88" s="65">
        <v>0</v>
      </c>
      <c r="M88" s="65">
        <v>0</v>
      </c>
      <c r="N88" s="65">
        <v>14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f t="shared" si="22"/>
        <v>0</v>
      </c>
      <c r="AB88" s="65">
        <f t="shared" si="22"/>
        <v>0</v>
      </c>
      <c r="AC88" s="65">
        <f t="shared" si="24"/>
        <v>0</v>
      </c>
      <c r="AD88" s="65">
        <f t="shared" si="23"/>
        <v>0</v>
      </c>
      <c r="AE88" s="65">
        <f t="shared" si="23"/>
        <v>47</v>
      </c>
      <c r="AF88" s="65">
        <f t="shared" si="25"/>
        <v>47</v>
      </c>
      <c r="AG88" s="58"/>
      <c r="AH88" s="21"/>
      <c r="AI88" s="21"/>
      <c r="AJ88" s="21"/>
      <c r="AK88" s="21"/>
      <c r="AL88" s="21"/>
      <c r="AM88" s="56"/>
      <c r="AN88" s="56"/>
      <c r="AO88" s="56"/>
    </row>
    <row r="89" spans="1:41" s="55" customFormat="1" ht="42.75" customHeight="1">
      <c r="A89" s="63">
        <v>16</v>
      </c>
      <c r="B89" s="63" t="s">
        <v>142</v>
      </c>
      <c r="C89" s="65">
        <v>0</v>
      </c>
      <c r="D89" s="65">
        <v>12</v>
      </c>
      <c r="E89" s="65">
        <v>13</v>
      </c>
      <c r="F89" s="65">
        <v>150</v>
      </c>
      <c r="G89" s="65">
        <v>3</v>
      </c>
      <c r="H89" s="65">
        <v>13</v>
      </c>
      <c r="I89" s="65">
        <v>25</v>
      </c>
      <c r="J89" s="65">
        <v>212</v>
      </c>
      <c r="K89" s="65">
        <v>5</v>
      </c>
      <c r="L89" s="65">
        <v>9</v>
      </c>
      <c r="M89" s="65">
        <v>50</v>
      </c>
      <c r="N89" s="65">
        <v>140</v>
      </c>
      <c r="O89" s="65">
        <v>3</v>
      </c>
      <c r="P89" s="65">
        <v>0</v>
      </c>
      <c r="Q89" s="65">
        <v>10</v>
      </c>
      <c r="R89" s="65">
        <v>9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f t="shared" si="22"/>
        <v>11</v>
      </c>
      <c r="AB89" s="65">
        <f t="shared" si="22"/>
        <v>34</v>
      </c>
      <c r="AC89" s="65">
        <f t="shared" si="24"/>
        <v>45</v>
      </c>
      <c r="AD89" s="65">
        <f t="shared" si="23"/>
        <v>98</v>
      </c>
      <c r="AE89" s="65">
        <f t="shared" si="23"/>
        <v>511</v>
      </c>
      <c r="AF89" s="65">
        <f t="shared" si="25"/>
        <v>609</v>
      </c>
      <c r="AG89" s="58"/>
      <c r="AH89" s="21"/>
      <c r="AI89" s="21"/>
      <c r="AJ89" s="21"/>
      <c r="AK89" s="21"/>
      <c r="AL89" s="21"/>
      <c r="AM89" s="56"/>
      <c r="AN89" s="56"/>
      <c r="AO89" s="56"/>
    </row>
    <row r="90" spans="1:41" s="165" customFormat="1" ht="42.75" customHeight="1">
      <c r="A90" s="613" t="s">
        <v>108</v>
      </c>
      <c r="B90" s="614"/>
      <c r="C90" s="66">
        <f>SUM(C88:C89)</f>
        <v>0</v>
      </c>
      <c r="D90" s="66">
        <f aca="true" t="shared" si="32" ref="D90:Z90">SUM(D88:D89)</f>
        <v>12</v>
      </c>
      <c r="E90" s="66">
        <f t="shared" si="32"/>
        <v>13</v>
      </c>
      <c r="F90" s="66">
        <f t="shared" si="32"/>
        <v>164</v>
      </c>
      <c r="G90" s="66">
        <f t="shared" si="32"/>
        <v>3</v>
      </c>
      <c r="H90" s="66">
        <f t="shared" si="32"/>
        <v>13</v>
      </c>
      <c r="I90" s="66">
        <f t="shared" si="32"/>
        <v>25</v>
      </c>
      <c r="J90" s="66">
        <f t="shared" si="32"/>
        <v>231</v>
      </c>
      <c r="K90" s="66">
        <f t="shared" si="32"/>
        <v>5</v>
      </c>
      <c r="L90" s="66">
        <f t="shared" si="32"/>
        <v>9</v>
      </c>
      <c r="M90" s="66">
        <f t="shared" si="32"/>
        <v>50</v>
      </c>
      <c r="N90" s="66">
        <f t="shared" si="32"/>
        <v>154</v>
      </c>
      <c r="O90" s="66">
        <f t="shared" si="32"/>
        <v>3</v>
      </c>
      <c r="P90" s="66">
        <f t="shared" si="32"/>
        <v>0</v>
      </c>
      <c r="Q90" s="66">
        <f t="shared" si="32"/>
        <v>10</v>
      </c>
      <c r="R90" s="66">
        <f t="shared" si="32"/>
        <v>9</v>
      </c>
      <c r="S90" s="66">
        <f t="shared" si="32"/>
        <v>0</v>
      </c>
      <c r="T90" s="66">
        <f t="shared" si="32"/>
        <v>0</v>
      </c>
      <c r="U90" s="66">
        <f t="shared" si="32"/>
        <v>0</v>
      </c>
      <c r="V90" s="66">
        <f t="shared" si="32"/>
        <v>0</v>
      </c>
      <c r="W90" s="66">
        <f t="shared" si="32"/>
        <v>0</v>
      </c>
      <c r="X90" s="66">
        <f t="shared" si="32"/>
        <v>0</v>
      </c>
      <c r="Y90" s="66">
        <f t="shared" si="32"/>
        <v>0</v>
      </c>
      <c r="Z90" s="66">
        <f t="shared" si="32"/>
        <v>0</v>
      </c>
      <c r="AA90" s="66">
        <f t="shared" si="22"/>
        <v>11</v>
      </c>
      <c r="AB90" s="66">
        <f t="shared" si="22"/>
        <v>34</v>
      </c>
      <c r="AC90" s="66">
        <f t="shared" si="24"/>
        <v>45</v>
      </c>
      <c r="AD90" s="66">
        <f t="shared" si="23"/>
        <v>98</v>
      </c>
      <c r="AE90" s="66">
        <f t="shared" si="23"/>
        <v>558</v>
      </c>
      <c r="AF90" s="66">
        <f t="shared" si="25"/>
        <v>656</v>
      </c>
      <c r="AG90" s="59"/>
      <c r="AH90" s="19"/>
      <c r="AI90" s="19"/>
      <c r="AJ90" s="19"/>
      <c r="AK90" s="19"/>
      <c r="AL90" s="19"/>
      <c r="AM90" s="44"/>
      <c r="AN90" s="44"/>
      <c r="AO90" s="44"/>
    </row>
    <row r="91" spans="1:41" s="55" customFormat="1" ht="42.75" customHeight="1">
      <c r="A91" s="63">
        <v>17</v>
      </c>
      <c r="B91" s="63" t="s">
        <v>24</v>
      </c>
      <c r="C91" s="65">
        <v>2</v>
      </c>
      <c r="D91" s="65">
        <v>14</v>
      </c>
      <c r="E91" s="65">
        <v>4</v>
      </c>
      <c r="F91" s="65">
        <v>189</v>
      </c>
      <c r="G91" s="65">
        <v>6</v>
      </c>
      <c r="H91" s="65">
        <v>13</v>
      </c>
      <c r="I91" s="65">
        <v>25</v>
      </c>
      <c r="J91" s="65">
        <v>128</v>
      </c>
      <c r="K91" s="65">
        <v>5</v>
      </c>
      <c r="L91" s="65">
        <v>3</v>
      </c>
      <c r="M91" s="65">
        <v>38</v>
      </c>
      <c r="N91" s="65">
        <v>60</v>
      </c>
      <c r="O91" s="65">
        <v>0</v>
      </c>
      <c r="P91" s="65">
        <v>0</v>
      </c>
      <c r="Q91" s="65">
        <v>8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f t="shared" si="22"/>
        <v>13</v>
      </c>
      <c r="AB91" s="65">
        <f t="shared" si="22"/>
        <v>30</v>
      </c>
      <c r="AC91" s="65">
        <f t="shared" si="24"/>
        <v>43</v>
      </c>
      <c r="AD91" s="65">
        <f t="shared" si="23"/>
        <v>75</v>
      </c>
      <c r="AE91" s="65">
        <f t="shared" si="23"/>
        <v>377</v>
      </c>
      <c r="AF91" s="65">
        <f t="shared" si="25"/>
        <v>452</v>
      </c>
      <c r="AG91" s="58"/>
      <c r="AH91" s="21"/>
      <c r="AI91" s="21"/>
      <c r="AJ91" s="21"/>
      <c r="AK91" s="21"/>
      <c r="AL91" s="21"/>
      <c r="AM91" s="56"/>
      <c r="AN91" s="56"/>
      <c r="AO91" s="56"/>
    </row>
    <row r="92" spans="1:41" s="55" customFormat="1" ht="42.75" customHeight="1">
      <c r="A92" s="63">
        <v>18</v>
      </c>
      <c r="B92" s="63" t="s">
        <v>178</v>
      </c>
      <c r="C92" s="65">
        <v>0</v>
      </c>
      <c r="D92" s="65">
        <v>4</v>
      </c>
      <c r="E92" s="65">
        <v>7</v>
      </c>
      <c r="F92" s="65">
        <v>79</v>
      </c>
      <c r="G92" s="65">
        <v>0</v>
      </c>
      <c r="H92" s="65">
        <v>6</v>
      </c>
      <c r="I92" s="65">
        <v>10</v>
      </c>
      <c r="J92" s="65">
        <v>136</v>
      </c>
      <c r="K92" s="65">
        <v>0</v>
      </c>
      <c r="L92" s="65">
        <v>2</v>
      </c>
      <c r="M92" s="65">
        <v>3</v>
      </c>
      <c r="N92" s="65">
        <v>61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f t="shared" si="22"/>
        <v>0</v>
      </c>
      <c r="AB92" s="65">
        <f t="shared" si="22"/>
        <v>12</v>
      </c>
      <c r="AC92" s="65">
        <f t="shared" si="24"/>
        <v>12</v>
      </c>
      <c r="AD92" s="65">
        <f t="shared" si="23"/>
        <v>20</v>
      </c>
      <c r="AE92" s="65">
        <f t="shared" si="23"/>
        <v>276</v>
      </c>
      <c r="AF92" s="65">
        <f t="shared" si="25"/>
        <v>296</v>
      </c>
      <c r="AG92" s="58"/>
      <c r="AH92" s="21"/>
      <c r="AI92" s="21"/>
      <c r="AJ92" s="21"/>
      <c r="AK92" s="21"/>
      <c r="AL92" s="21"/>
      <c r="AM92" s="56"/>
      <c r="AN92" s="56"/>
      <c r="AO92" s="56"/>
    </row>
    <row r="93" spans="1:41" s="55" customFormat="1" ht="42.75" customHeight="1">
      <c r="A93" s="63">
        <v>19</v>
      </c>
      <c r="B93" s="63" t="s">
        <v>109</v>
      </c>
      <c r="C93" s="65">
        <v>0</v>
      </c>
      <c r="D93" s="65">
        <v>7</v>
      </c>
      <c r="E93" s="65">
        <v>3</v>
      </c>
      <c r="F93" s="65">
        <v>120</v>
      </c>
      <c r="G93" s="65">
        <v>0</v>
      </c>
      <c r="H93" s="65">
        <v>2</v>
      </c>
      <c r="I93" s="65">
        <v>4</v>
      </c>
      <c r="J93" s="65">
        <v>67</v>
      </c>
      <c r="K93" s="65">
        <v>0</v>
      </c>
      <c r="L93" s="65">
        <v>3</v>
      </c>
      <c r="M93" s="65">
        <v>15</v>
      </c>
      <c r="N93" s="65">
        <v>51</v>
      </c>
      <c r="O93" s="65">
        <v>0</v>
      </c>
      <c r="P93" s="65">
        <v>0</v>
      </c>
      <c r="Q93" s="65">
        <v>4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f t="shared" si="22"/>
        <v>0</v>
      </c>
      <c r="AB93" s="65">
        <f t="shared" si="22"/>
        <v>12</v>
      </c>
      <c r="AC93" s="65">
        <f t="shared" si="24"/>
        <v>12</v>
      </c>
      <c r="AD93" s="65">
        <f t="shared" si="23"/>
        <v>26</v>
      </c>
      <c r="AE93" s="65">
        <f t="shared" si="23"/>
        <v>238</v>
      </c>
      <c r="AF93" s="65">
        <f t="shared" si="25"/>
        <v>264</v>
      </c>
      <c r="AG93" s="58"/>
      <c r="AH93" s="21"/>
      <c r="AI93" s="21"/>
      <c r="AJ93" s="21"/>
      <c r="AK93" s="21"/>
      <c r="AL93" s="21"/>
      <c r="AM93" s="56"/>
      <c r="AN93" s="56"/>
      <c r="AO93" s="56"/>
    </row>
    <row r="94" spans="1:41" s="55" customFormat="1" ht="42.75" customHeight="1">
      <c r="A94" s="63">
        <v>20</v>
      </c>
      <c r="B94" s="63" t="s">
        <v>25</v>
      </c>
      <c r="C94" s="65">
        <v>1</v>
      </c>
      <c r="D94" s="65">
        <v>2</v>
      </c>
      <c r="E94" s="65">
        <v>13</v>
      </c>
      <c r="F94" s="65">
        <v>53</v>
      </c>
      <c r="G94" s="65">
        <v>0</v>
      </c>
      <c r="H94" s="65">
        <v>4</v>
      </c>
      <c r="I94" s="65">
        <v>14</v>
      </c>
      <c r="J94" s="65">
        <v>56</v>
      </c>
      <c r="K94" s="65">
        <v>0</v>
      </c>
      <c r="L94" s="65">
        <v>14</v>
      </c>
      <c r="M94" s="65">
        <v>44</v>
      </c>
      <c r="N94" s="65">
        <v>113</v>
      </c>
      <c r="O94" s="65">
        <v>0</v>
      </c>
      <c r="P94" s="65">
        <v>0</v>
      </c>
      <c r="Q94" s="65">
        <v>1</v>
      </c>
      <c r="R94" s="65">
        <v>9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3</v>
      </c>
      <c r="AA94" s="65">
        <f t="shared" si="22"/>
        <v>1</v>
      </c>
      <c r="AB94" s="65">
        <f t="shared" si="22"/>
        <v>20</v>
      </c>
      <c r="AC94" s="65">
        <f t="shared" si="24"/>
        <v>21</v>
      </c>
      <c r="AD94" s="65">
        <f t="shared" si="23"/>
        <v>72</v>
      </c>
      <c r="AE94" s="65">
        <f t="shared" si="23"/>
        <v>234</v>
      </c>
      <c r="AF94" s="65">
        <f t="shared" si="25"/>
        <v>306</v>
      </c>
      <c r="AG94" s="58"/>
      <c r="AH94" s="21"/>
      <c r="AI94" s="21"/>
      <c r="AJ94" s="21"/>
      <c r="AK94" s="21"/>
      <c r="AL94" s="21"/>
      <c r="AM94" s="56"/>
      <c r="AN94" s="56"/>
      <c r="AO94" s="56"/>
    </row>
    <row r="95" spans="1:41" s="165" customFormat="1" ht="42.75" customHeight="1">
      <c r="A95" s="613" t="s">
        <v>107</v>
      </c>
      <c r="B95" s="614"/>
      <c r="C95" s="66">
        <f>SUM(C91:C94)</f>
        <v>3</v>
      </c>
      <c r="D95" s="66">
        <f aca="true" t="shared" si="33" ref="D95:Z95">SUM(D91:D94)</f>
        <v>27</v>
      </c>
      <c r="E95" s="66">
        <f t="shared" si="33"/>
        <v>27</v>
      </c>
      <c r="F95" s="66">
        <f t="shared" si="33"/>
        <v>441</v>
      </c>
      <c r="G95" s="66">
        <f t="shared" si="33"/>
        <v>6</v>
      </c>
      <c r="H95" s="66">
        <f t="shared" si="33"/>
        <v>25</v>
      </c>
      <c r="I95" s="66">
        <f t="shared" si="33"/>
        <v>53</v>
      </c>
      <c r="J95" s="66">
        <f t="shared" si="33"/>
        <v>387</v>
      </c>
      <c r="K95" s="66">
        <f t="shared" si="33"/>
        <v>5</v>
      </c>
      <c r="L95" s="66">
        <f t="shared" si="33"/>
        <v>22</v>
      </c>
      <c r="M95" s="66">
        <f t="shared" si="33"/>
        <v>100</v>
      </c>
      <c r="N95" s="66">
        <f t="shared" si="33"/>
        <v>285</v>
      </c>
      <c r="O95" s="66">
        <f t="shared" si="33"/>
        <v>0</v>
      </c>
      <c r="P95" s="66">
        <f t="shared" si="33"/>
        <v>0</v>
      </c>
      <c r="Q95" s="66">
        <f t="shared" si="33"/>
        <v>13</v>
      </c>
      <c r="R95" s="66">
        <f t="shared" si="33"/>
        <v>9</v>
      </c>
      <c r="S95" s="66">
        <f t="shared" si="33"/>
        <v>0</v>
      </c>
      <c r="T95" s="66">
        <f t="shared" si="33"/>
        <v>0</v>
      </c>
      <c r="U95" s="66">
        <f t="shared" si="33"/>
        <v>0</v>
      </c>
      <c r="V95" s="66">
        <f t="shared" si="33"/>
        <v>0</v>
      </c>
      <c r="W95" s="66">
        <f t="shared" si="33"/>
        <v>0</v>
      </c>
      <c r="X95" s="66">
        <f t="shared" si="33"/>
        <v>0</v>
      </c>
      <c r="Y95" s="66">
        <f t="shared" si="33"/>
        <v>0</v>
      </c>
      <c r="Z95" s="66">
        <f t="shared" si="33"/>
        <v>3</v>
      </c>
      <c r="AA95" s="66">
        <f t="shared" si="22"/>
        <v>14</v>
      </c>
      <c r="AB95" s="66">
        <f t="shared" si="22"/>
        <v>74</v>
      </c>
      <c r="AC95" s="66">
        <f t="shared" si="24"/>
        <v>88</v>
      </c>
      <c r="AD95" s="66">
        <f t="shared" si="23"/>
        <v>193</v>
      </c>
      <c r="AE95" s="66">
        <f t="shared" si="23"/>
        <v>1125</v>
      </c>
      <c r="AF95" s="66">
        <f t="shared" si="25"/>
        <v>1318</v>
      </c>
      <c r="AG95" s="59"/>
      <c r="AH95" s="19"/>
      <c r="AI95" s="19"/>
      <c r="AJ95" s="19"/>
      <c r="AK95" s="19"/>
      <c r="AL95" s="19"/>
      <c r="AM95" s="44"/>
      <c r="AN95" s="44"/>
      <c r="AO95" s="44"/>
    </row>
    <row r="96" spans="1:41" s="55" customFormat="1" ht="42.75" customHeight="1">
      <c r="A96" s="63">
        <v>21</v>
      </c>
      <c r="B96" s="63" t="s">
        <v>26</v>
      </c>
      <c r="C96" s="65">
        <v>2</v>
      </c>
      <c r="D96" s="65">
        <v>10</v>
      </c>
      <c r="E96" s="65">
        <v>6</v>
      </c>
      <c r="F96" s="65">
        <v>242</v>
      </c>
      <c r="G96" s="65">
        <v>1</v>
      </c>
      <c r="H96" s="65">
        <v>10</v>
      </c>
      <c r="I96" s="65">
        <v>5</v>
      </c>
      <c r="J96" s="65">
        <v>356</v>
      </c>
      <c r="K96" s="65">
        <v>0</v>
      </c>
      <c r="L96" s="65">
        <v>10</v>
      </c>
      <c r="M96" s="65">
        <v>5</v>
      </c>
      <c r="N96" s="65">
        <v>222</v>
      </c>
      <c r="O96" s="65">
        <v>1</v>
      </c>
      <c r="P96" s="65">
        <v>0</v>
      </c>
      <c r="Q96" s="65">
        <v>4</v>
      </c>
      <c r="R96" s="65">
        <v>8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f t="shared" si="22"/>
        <v>4</v>
      </c>
      <c r="AB96" s="65">
        <f t="shared" si="22"/>
        <v>30</v>
      </c>
      <c r="AC96" s="65">
        <f t="shared" si="24"/>
        <v>34</v>
      </c>
      <c r="AD96" s="65">
        <f t="shared" si="23"/>
        <v>20</v>
      </c>
      <c r="AE96" s="65">
        <f t="shared" si="23"/>
        <v>828</v>
      </c>
      <c r="AF96" s="65">
        <f t="shared" si="25"/>
        <v>848</v>
      </c>
      <c r="AG96" s="58"/>
      <c r="AH96" s="21"/>
      <c r="AI96" s="21"/>
      <c r="AJ96" s="21"/>
      <c r="AK96" s="21"/>
      <c r="AL96" s="21"/>
      <c r="AM96" s="56"/>
      <c r="AN96" s="56"/>
      <c r="AO96" s="56"/>
    </row>
    <row r="97" spans="1:41" s="55" customFormat="1" ht="42.75" customHeight="1">
      <c r="A97" s="63">
        <v>22</v>
      </c>
      <c r="B97" s="63" t="s">
        <v>27</v>
      </c>
      <c r="C97" s="65">
        <v>0</v>
      </c>
      <c r="D97" s="65">
        <v>15</v>
      </c>
      <c r="E97" s="65">
        <v>0</v>
      </c>
      <c r="F97" s="65">
        <v>242</v>
      </c>
      <c r="G97" s="65">
        <v>0</v>
      </c>
      <c r="H97" s="65">
        <v>27</v>
      </c>
      <c r="I97" s="65">
        <v>12</v>
      </c>
      <c r="J97" s="65">
        <v>478</v>
      </c>
      <c r="K97" s="65">
        <v>0</v>
      </c>
      <c r="L97" s="65">
        <v>19</v>
      </c>
      <c r="M97" s="65">
        <v>37</v>
      </c>
      <c r="N97" s="65">
        <v>385</v>
      </c>
      <c r="O97" s="65">
        <v>0</v>
      </c>
      <c r="P97" s="65">
        <v>1</v>
      </c>
      <c r="Q97" s="65">
        <v>9</v>
      </c>
      <c r="R97" s="65">
        <v>9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f t="shared" si="22"/>
        <v>0</v>
      </c>
      <c r="AB97" s="65">
        <f t="shared" si="22"/>
        <v>62</v>
      </c>
      <c r="AC97" s="65">
        <f t="shared" si="24"/>
        <v>62</v>
      </c>
      <c r="AD97" s="65">
        <f t="shared" si="23"/>
        <v>58</v>
      </c>
      <c r="AE97" s="65">
        <f t="shared" si="23"/>
        <v>1114</v>
      </c>
      <c r="AF97" s="65">
        <f t="shared" si="25"/>
        <v>1172</v>
      </c>
      <c r="AG97" s="58"/>
      <c r="AH97" s="21"/>
      <c r="AI97" s="21"/>
      <c r="AJ97" s="21"/>
      <c r="AK97" s="21"/>
      <c r="AL97" s="21"/>
      <c r="AM97" s="56"/>
      <c r="AN97" s="56"/>
      <c r="AO97" s="56"/>
    </row>
    <row r="98" spans="1:41" s="55" customFormat="1" ht="42.75" customHeight="1">
      <c r="A98" s="63">
        <v>23</v>
      </c>
      <c r="B98" s="63" t="s">
        <v>28</v>
      </c>
      <c r="C98" s="65">
        <v>0</v>
      </c>
      <c r="D98" s="65">
        <v>35</v>
      </c>
      <c r="E98" s="65">
        <v>0</v>
      </c>
      <c r="F98" s="65">
        <v>394</v>
      </c>
      <c r="G98" s="65">
        <v>1</v>
      </c>
      <c r="H98" s="65">
        <v>40</v>
      </c>
      <c r="I98" s="65">
        <v>8</v>
      </c>
      <c r="J98" s="65">
        <v>546</v>
      </c>
      <c r="K98" s="65">
        <v>0</v>
      </c>
      <c r="L98" s="65">
        <v>20</v>
      </c>
      <c r="M98" s="65">
        <v>7</v>
      </c>
      <c r="N98" s="65">
        <v>407</v>
      </c>
      <c r="O98" s="65">
        <v>1</v>
      </c>
      <c r="P98" s="65">
        <v>0</v>
      </c>
      <c r="Q98" s="65">
        <v>5</v>
      </c>
      <c r="R98" s="65">
        <v>8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f t="shared" si="22"/>
        <v>2</v>
      </c>
      <c r="AB98" s="65">
        <f t="shared" si="22"/>
        <v>95</v>
      </c>
      <c r="AC98" s="65">
        <f t="shared" si="24"/>
        <v>97</v>
      </c>
      <c r="AD98" s="65">
        <f t="shared" si="23"/>
        <v>20</v>
      </c>
      <c r="AE98" s="65">
        <f t="shared" si="23"/>
        <v>1355</v>
      </c>
      <c r="AF98" s="65">
        <f t="shared" si="25"/>
        <v>1375</v>
      </c>
      <c r="AG98" s="58"/>
      <c r="AH98" s="21"/>
      <c r="AI98" s="21"/>
      <c r="AJ98" s="21"/>
      <c r="AK98" s="21"/>
      <c r="AL98" s="21"/>
      <c r="AM98" s="56"/>
      <c r="AN98" s="56"/>
      <c r="AO98" s="56"/>
    </row>
    <row r="99" spans="1:41" s="55" customFormat="1" ht="42.75" customHeight="1">
      <c r="A99" s="63">
        <v>24</v>
      </c>
      <c r="B99" s="63" t="s">
        <v>45</v>
      </c>
      <c r="C99" s="65">
        <v>0</v>
      </c>
      <c r="D99" s="65">
        <v>7</v>
      </c>
      <c r="E99" s="65">
        <v>0</v>
      </c>
      <c r="F99" s="65">
        <v>128</v>
      </c>
      <c r="G99" s="65">
        <v>0</v>
      </c>
      <c r="H99" s="65">
        <v>9</v>
      </c>
      <c r="I99" s="65">
        <v>0</v>
      </c>
      <c r="J99" s="65">
        <v>162</v>
      </c>
      <c r="K99" s="65">
        <v>0</v>
      </c>
      <c r="L99" s="65">
        <v>1</v>
      </c>
      <c r="M99" s="65">
        <v>0</v>
      </c>
      <c r="N99" s="65">
        <v>86</v>
      </c>
      <c r="O99" s="65">
        <v>0</v>
      </c>
      <c r="P99" s="65">
        <v>0</v>
      </c>
      <c r="Q99" s="65">
        <v>3</v>
      </c>
      <c r="R99" s="65">
        <v>2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f t="shared" si="22"/>
        <v>0</v>
      </c>
      <c r="AB99" s="65">
        <f t="shared" si="22"/>
        <v>17</v>
      </c>
      <c r="AC99" s="65">
        <f t="shared" si="24"/>
        <v>17</v>
      </c>
      <c r="AD99" s="65">
        <f t="shared" si="23"/>
        <v>3</v>
      </c>
      <c r="AE99" s="65">
        <f t="shared" si="23"/>
        <v>378</v>
      </c>
      <c r="AF99" s="65">
        <f t="shared" si="25"/>
        <v>381</v>
      </c>
      <c r="AG99" s="58"/>
      <c r="AH99" s="21"/>
      <c r="AI99" s="21"/>
      <c r="AJ99" s="21"/>
      <c r="AK99" s="21"/>
      <c r="AL99" s="21"/>
      <c r="AM99" s="56"/>
      <c r="AN99" s="56"/>
      <c r="AO99" s="56"/>
    </row>
    <row r="100" spans="1:41" s="165" customFormat="1" ht="42.75" customHeight="1">
      <c r="A100" s="613" t="s">
        <v>29</v>
      </c>
      <c r="B100" s="614"/>
      <c r="C100" s="66">
        <f>SUM(C96:C99)</f>
        <v>2</v>
      </c>
      <c r="D100" s="66">
        <f aca="true" t="shared" si="34" ref="D100:AA100">SUM(D96:D99)</f>
        <v>67</v>
      </c>
      <c r="E100" s="66">
        <f t="shared" si="34"/>
        <v>6</v>
      </c>
      <c r="F100" s="66">
        <f t="shared" si="34"/>
        <v>1006</v>
      </c>
      <c r="G100" s="66">
        <f t="shared" si="34"/>
        <v>2</v>
      </c>
      <c r="H100" s="66">
        <f t="shared" si="34"/>
        <v>86</v>
      </c>
      <c r="I100" s="66">
        <f t="shared" si="34"/>
        <v>25</v>
      </c>
      <c r="J100" s="66">
        <f t="shared" si="34"/>
        <v>1542</v>
      </c>
      <c r="K100" s="66">
        <f t="shared" si="34"/>
        <v>0</v>
      </c>
      <c r="L100" s="66">
        <f t="shared" si="34"/>
        <v>50</v>
      </c>
      <c r="M100" s="66">
        <f t="shared" si="34"/>
        <v>49</v>
      </c>
      <c r="N100" s="66">
        <f t="shared" si="34"/>
        <v>1100</v>
      </c>
      <c r="O100" s="66">
        <f t="shared" si="34"/>
        <v>2</v>
      </c>
      <c r="P100" s="66">
        <f t="shared" si="34"/>
        <v>1</v>
      </c>
      <c r="Q100" s="66">
        <f t="shared" si="34"/>
        <v>21</v>
      </c>
      <c r="R100" s="66">
        <f t="shared" si="34"/>
        <v>27</v>
      </c>
      <c r="S100" s="66">
        <f t="shared" si="34"/>
        <v>0</v>
      </c>
      <c r="T100" s="66">
        <f t="shared" si="34"/>
        <v>0</v>
      </c>
      <c r="U100" s="66">
        <f t="shared" si="34"/>
        <v>0</v>
      </c>
      <c r="V100" s="66">
        <f t="shared" si="34"/>
        <v>0</v>
      </c>
      <c r="W100" s="66">
        <f t="shared" si="34"/>
        <v>0</v>
      </c>
      <c r="X100" s="66">
        <f t="shared" si="34"/>
        <v>0</v>
      </c>
      <c r="Y100" s="66">
        <f t="shared" si="34"/>
        <v>0</v>
      </c>
      <c r="Z100" s="66">
        <f t="shared" si="34"/>
        <v>0</v>
      </c>
      <c r="AA100" s="66">
        <f t="shared" si="34"/>
        <v>6</v>
      </c>
      <c r="AB100" s="66">
        <f aca="true" t="shared" si="35" ref="AB100:AB113">D100+H100+L100+P100+T100+X100</f>
        <v>204</v>
      </c>
      <c r="AC100" s="66">
        <f t="shared" si="24"/>
        <v>210</v>
      </c>
      <c r="AD100" s="66">
        <f t="shared" si="23"/>
        <v>101</v>
      </c>
      <c r="AE100" s="66">
        <f t="shared" si="23"/>
        <v>3675</v>
      </c>
      <c r="AF100" s="66">
        <f t="shared" si="25"/>
        <v>3776</v>
      </c>
      <c r="AG100" s="59"/>
      <c r="AH100" s="19"/>
      <c r="AI100" s="19"/>
      <c r="AJ100" s="19"/>
      <c r="AK100" s="19"/>
      <c r="AL100" s="19"/>
      <c r="AM100" s="44"/>
      <c r="AN100" s="44"/>
      <c r="AO100" s="44"/>
    </row>
    <row r="101" spans="1:41" s="165" customFormat="1" ht="42.75" customHeight="1">
      <c r="A101" s="613" t="s">
        <v>30</v>
      </c>
      <c r="B101" s="614"/>
      <c r="C101" s="66">
        <f>C90+C95+C100</f>
        <v>5</v>
      </c>
      <c r="D101" s="66">
        <f aca="true" t="shared" si="36" ref="D101:AA101">D90+D95+D100</f>
        <v>106</v>
      </c>
      <c r="E101" s="66">
        <f t="shared" si="36"/>
        <v>46</v>
      </c>
      <c r="F101" s="66">
        <f t="shared" si="36"/>
        <v>1611</v>
      </c>
      <c r="G101" s="66">
        <f t="shared" si="36"/>
        <v>11</v>
      </c>
      <c r="H101" s="66">
        <f t="shared" si="36"/>
        <v>124</v>
      </c>
      <c r="I101" s="66">
        <f t="shared" si="36"/>
        <v>103</v>
      </c>
      <c r="J101" s="66">
        <f t="shared" si="36"/>
        <v>2160</v>
      </c>
      <c r="K101" s="66">
        <f t="shared" si="36"/>
        <v>10</v>
      </c>
      <c r="L101" s="66">
        <f t="shared" si="36"/>
        <v>81</v>
      </c>
      <c r="M101" s="66">
        <f t="shared" si="36"/>
        <v>199</v>
      </c>
      <c r="N101" s="66">
        <f t="shared" si="36"/>
        <v>1539</v>
      </c>
      <c r="O101" s="66">
        <f t="shared" si="36"/>
        <v>5</v>
      </c>
      <c r="P101" s="66">
        <f t="shared" si="36"/>
        <v>1</v>
      </c>
      <c r="Q101" s="66">
        <f t="shared" si="36"/>
        <v>44</v>
      </c>
      <c r="R101" s="66">
        <f t="shared" si="36"/>
        <v>45</v>
      </c>
      <c r="S101" s="66">
        <f t="shared" si="36"/>
        <v>0</v>
      </c>
      <c r="T101" s="66">
        <f t="shared" si="36"/>
        <v>0</v>
      </c>
      <c r="U101" s="66">
        <f t="shared" si="36"/>
        <v>0</v>
      </c>
      <c r="V101" s="66">
        <f t="shared" si="36"/>
        <v>0</v>
      </c>
      <c r="W101" s="66">
        <f t="shared" si="36"/>
        <v>0</v>
      </c>
      <c r="X101" s="66">
        <f t="shared" si="36"/>
        <v>0</v>
      </c>
      <c r="Y101" s="66">
        <f t="shared" si="36"/>
        <v>0</v>
      </c>
      <c r="Z101" s="66">
        <f t="shared" si="36"/>
        <v>3</v>
      </c>
      <c r="AA101" s="66">
        <f t="shared" si="36"/>
        <v>31</v>
      </c>
      <c r="AB101" s="66">
        <f t="shared" si="35"/>
        <v>312</v>
      </c>
      <c r="AC101" s="66">
        <f t="shared" si="24"/>
        <v>343</v>
      </c>
      <c r="AD101" s="66">
        <f t="shared" si="23"/>
        <v>392</v>
      </c>
      <c r="AE101" s="66">
        <f t="shared" si="23"/>
        <v>5358</v>
      </c>
      <c r="AF101" s="66">
        <f t="shared" si="25"/>
        <v>5750</v>
      </c>
      <c r="AG101" s="59"/>
      <c r="AH101" s="19"/>
      <c r="AI101" s="19"/>
      <c r="AJ101" s="19"/>
      <c r="AK101" s="19"/>
      <c r="AL101" s="19"/>
      <c r="AM101" s="44"/>
      <c r="AN101" s="44"/>
      <c r="AO101" s="44"/>
    </row>
    <row r="102" spans="1:40" s="55" customFormat="1" ht="42.75" customHeight="1">
      <c r="A102" s="63">
        <v>25</v>
      </c>
      <c r="B102" s="63" t="s">
        <v>31</v>
      </c>
      <c r="C102" s="65">
        <v>0</v>
      </c>
      <c r="D102" s="65">
        <v>66</v>
      </c>
      <c r="E102" s="65">
        <v>19</v>
      </c>
      <c r="F102" s="65">
        <v>730</v>
      </c>
      <c r="G102" s="65">
        <v>6</v>
      </c>
      <c r="H102" s="65">
        <v>45</v>
      </c>
      <c r="I102" s="65">
        <v>50</v>
      </c>
      <c r="J102" s="65">
        <v>614</v>
      </c>
      <c r="K102" s="65">
        <v>2</v>
      </c>
      <c r="L102" s="65">
        <v>89</v>
      </c>
      <c r="M102" s="65">
        <v>72</v>
      </c>
      <c r="N102" s="65">
        <v>824</v>
      </c>
      <c r="O102" s="65">
        <v>1</v>
      </c>
      <c r="P102" s="65">
        <v>2</v>
      </c>
      <c r="Q102" s="65">
        <v>19</v>
      </c>
      <c r="R102" s="65">
        <v>23</v>
      </c>
      <c r="S102" s="65">
        <v>0</v>
      </c>
      <c r="T102" s="65">
        <v>0</v>
      </c>
      <c r="U102" s="65">
        <v>2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f>C102+G102+K102+O102+S102+W102</f>
        <v>9</v>
      </c>
      <c r="AB102" s="65">
        <f t="shared" si="35"/>
        <v>202</v>
      </c>
      <c r="AC102" s="65">
        <f t="shared" si="24"/>
        <v>211</v>
      </c>
      <c r="AD102" s="65">
        <f t="shared" si="23"/>
        <v>162</v>
      </c>
      <c r="AE102" s="65">
        <f t="shared" si="23"/>
        <v>2191</v>
      </c>
      <c r="AF102" s="65">
        <f t="shared" si="25"/>
        <v>2353</v>
      </c>
      <c r="AG102" s="58"/>
      <c r="AH102" s="21"/>
      <c r="AI102" s="21"/>
      <c r="AJ102" s="21"/>
      <c r="AK102" s="21"/>
      <c r="AL102" s="21"/>
      <c r="AM102" s="56"/>
      <c r="AN102" s="56"/>
    </row>
    <row r="103" spans="1:40" s="55" customFormat="1" ht="42.75" customHeight="1">
      <c r="A103" s="63">
        <v>26</v>
      </c>
      <c r="B103" s="63" t="s">
        <v>174</v>
      </c>
      <c r="C103" s="65">
        <v>0</v>
      </c>
      <c r="D103" s="65">
        <v>24</v>
      </c>
      <c r="E103" s="65">
        <v>2</v>
      </c>
      <c r="F103" s="65">
        <v>374</v>
      </c>
      <c r="G103" s="65">
        <v>1</v>
      </c>
      <c r="H103" s="65">
        <v>22</v>
      </c>
      <c r="I103" s="65">
        <v>7</v>
      </c>
      <c r="J103" s="65">
        <v>321</v>
      </c>
      <c r="K103" s="65">
        <v>1</v>
      </c>
      <c r="L103" s="65">
        <v>29</v>
      </c>
      <c r="M103" s="65">
        <v>8</v>
      </c>
      <c r="N103" s="65">
        <v>408</v>
      </c>
      <c r="O103" s="65">
        <v>0</v>
      </c>
      <c r="P103" s="65">
        <v>0</v>
      </c>
      <c r="Q103" s="65">
        <v>1</v>
      </c>
      <c r="R103" s="65">
        <v>1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f>C103+G103+K103+O103+S103+W103</f>
        <v>2</v>
      </c>
      <c r="AB103" s="65">
        <f t="shared" si="35"/>
        <v>75</v>
      </c>
      <c r="AC103" s="65">
        <f t="shared" si="24"/>
        <v>77</v>
      </c>
      <c r="AD103" s="65">
        <f t="shared" si="23"/>
        <v>18</v>
      </c>
      <c r="AE103" s="65">
        <f t="shared" si="23"/>
        <v>1104</v>
      </c>
      <c r="AF103" s="65">
        <f t="shared" si="25"/>
        <v>1122</v>
      </c>
      <c r="AG103" s="58"/>
      <c r="AH103" s="21"/>
      <c r="AI103" s="21"/>
      <c r="AJ103" s="21"/>
      <c r="AK103" s="21"/>
      <c r="AL103" s="21"/>
      <c r="AM103" s="56"/>
      <c r="AN103" s="56"/>
    </row>
    <row r="104" spans="1:40" s="55" customFormat="1" ht="42.75" customHeight="1">
      <c r="A104" s="63">
        <v>27</v>
      </c>
      <c r="B104" s="63" t="s">
        <v>32</v>
      </c>
      <c r="C104" s="65">
        <v>0</v>
      </c>
      <c r="D104" s="65">
        <v>81</v>
      </c>
      <c r="E104" s="65">
        <v>0</v>
      </c>
      <c r="F104" s="65">
        <v>705</v>
      </c>
      <c r="G104" s="65">
        <v>0</v>
      </c>
      <c r="H104" s="65">
        <v>137</v>
      </c>
      <c r="I104" s="65">
        <v>0</v>
      </c>
      <c r="J104" s="65">
        <v>1172</v>
      </c>
      <c r="K104" s="65">
        <v>0</v>
      </c>
      <c r="L104" s="65">
        <v>86</v>
      </c>
      <c r="M104" s="65">
        <v>0</v>
      </c>
      <c r="N104" s="65">
        <v>706</v>
      </c>
      <c r="O104" s="65">
        <v>0</v>
      </c>
      <c r="P104" s="65">
        <v>0</v>
      </c>
      <c r="Q104" s="65">
        <v>0</v>
      </c>
      <c r="R104" s="65">
        <v>3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f>C104+G104+K104+O104+S104+W104</f>
        <v>0</v>
      </c>
      <c r="AB104" s="65">
        <f t="shared" si="35"/>
        <v>304</v>
      </c>
      <c r="AC104" s="65">
        <f t="shared" si="24"/>
        <v>304</v>
      </c>
      <c r="AD104" s="65">
        <f t="shared" si="23"/>
        <v>0</v>
      </c>
      <c r="AE104" s="65">
        <f t="shared" si="23"/>
        <v>2586</v>
      </c>
      <c r="AF104" s="65">
        <f t="shared" si="25"/>
        <v>2586</v>
      </c>
      <c r="AG104" s="58"/>
      <c r="AH104" s="21"/>
      <c r="AI104" s="21"/>
      <c r="AJ104" s="21"/>
      <c r="AK104" s="21"/>
      <c r="AL104" s="21"/>
      <c r="AM104" s="56"/>
      <c r="AN104" s="56"/>
    </row>
    <row r="105" spans="1:40" s="55" customFormat="1" ht="42.75" customHeight="1">
      <c r="A105" s="63">
        <v>28</v>
      </c>
      <c r="B105" s="63" t="s">
        <v>33</v>
      </c>
      <c r="C105" s="65">
        <v>0</v>
      </c>
      <c r="D105" s="65">
        <v>67</v>
      </c>
      <c r="E105" s="65">
        <v>0</v>
      </c>
      <c r="F105" s="65">
        <v>838</v>
      </c>
      <c r="G105" s="65">
        <v>0</v>
      </c>
      <c r="H105" s="65">
        <v>45</v>
      </c>
      <c r="I105" s="65">
        <v>0</v>
      </c>
      <c r="J105" s="65">
        <v>929</v>
      </c>
      <c r="K105" s="65">
        <v>0</v>
      </c>
      <c r="L105" s="65">
        <v>49</v>
      </c>
      <c r="M105" s="65">
        <v>0</v>
      </c>
      <c r="N105" s="65">
        <v>855</v>
      </c>
      <c r="O105" s="65">
        <v>0</v>
      </c>
      <c r="P105" s="65">
        <v>0</v>
      </c>
      <c r="Q105" s="65">
        <v>0</v>
      </c>
      <c r="R105" s="65">
        <v>5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f>C105+G105+K105+O105+S105+W105</f>
        <v>0</v>
      </c>
      <c r="AB105" s="65">
        <f t="shared" si="35"/>
        <v>161</v>
      </c>
      <c r="AC105" s="65">
        <f t="shared" si="24"/>
        <v>161</v>
      </c>
      <c r="AD105" s="65">
        <f t="shared" si="23"/>
        <v>0</v>
      </c>
      <c r="AE105" s="65">
        <f t="shared" si="23"/>
        <v>2627</v>
      </c>
      <c r="AF105" s="65">
        <f t="shared" si="25"/>
        <v>2627</v>
      </c>
      <c r="AG105" s="58"/>
      <c r="AH105" s="21"/>
      <c r="AI105" s="21"/>
      <c r="AJ105" s="21"/>
      <c r="AK105" s="21"/>
      <c r="AL105" s="21"/>
      <c r="AM105" s="56"/>
      <c r="AN105" s="56"/>
    </row>
    <row r="106" spans="1:40" s="165" customFormat="1" ht="42.75" customHeight="1">
      <c r="A106" s="613" t="s">
        <v>34</v>
      </c>
      <c r="B106" s="614"/>
      <c r="C106" s="66">
        <f>SUM(C102:C105)</f>
        <v>0</v>
      </c>
      <c r="D106" s="66">
        <f aca="true" t="shared" si="37" ref="D106:AA106">SUM(D102:D105)</f>
        <v>238</v>
      </c>
      <c r="E106" s="66">
        <f t="shared" si="37"/>
        <v>21</v>
      </c>
      <c r="F106" s="66">
        <f t="shared" si="37"/>
        <v>2647</v>
      </c>
      <c r="G106" s="66">
        <f t="shared" si="37"/>
        <v>7</v>
      </c>
      <c r="H106" s="66">
        <f t="shared" si="37"/>
        <v>249</v>
      </c>
      <c r="I106" s="66">
        <f t="shared" si="37"/>
        <v>57</v>
      </c>
      <c r="J106" s="66">
        <f t="shared" si="37"/>
        <v>3036</v>
      </c>
      <c r="K106" s="66">
        <f t="shared" si="37"/>
        <v>3</v>
      </c>
      <c r="L106" s="66">
        <f t="shared" si="37"/>
        <v>253</v>
      </c>
      <c r="M106" s="66">
        <f t="shared" si="37"/>
        <v>80</v>
      </c>
      <c r="N106" s="66">
        <f t="shared" si="37"/>
        <v>2793</v>
      </c>
      <c r="O106" s="66">
        <f t="shared" si="37"/>
        <v>1</v>
      </c>
      <c r="P106" s="66">
        <f t="shared" si="37"/>
        <v>2</v>
      </c>
      <c r="Q106" s="66">
        <f t="shared" si="37"/>
        <v>20</v>
      </c>
      <c r="R106" s="66">
        <f t="shared" si="37"/>
        <v>32</v>
      </c>
      <c r="S106" s="66">
        <f t="shared" si="37"/>
        <v>0</v>
      </c>
      <c r="T106" s="66">
        <f t="shared" si="37"/>
        <v>0</v>
      </c>
      <c r="U106" s="66">
        <f t="shared" si="37"/>
        <v>2</v>
      </c>
      <c r="V106" s="66">
        <f t="shared" si="37"/>
        <v>0</v>
      </c>
      <c r="W106" s="66">
        <f t="shared" si="37"/>
        <v>0</v>
      </c>
      <c r="X106" s="66">
        <f t="shared" si="37"/>
        <v>0</v>
      </c>
      <c r="Y106" s="66">
        <f t="shared" si="37"/>
        <v>0</v>
      </c>
      <c r="Z106" s="66">
        <f t="shared" si="37"/>
        <v>0</v>
      </c>
      <c r="AA106" s="66">
        <f t="shared" si="37"/>
        <v>11</v>
      </c>
      <c r="AB106" s="66">
        <f t="shared" si="35"/>
        <v>742</v>
      </c>
      <c r="AC106" s="66">
        <f t="shared" si="24"/>
        <v>753</v>
      </c>
      <c r="AD106" s="66">
        <f t="shared" si="23"/>
        <v>180</v>
      </c>
      <c r="AE106" s="66">
        <f t="shared" si="23"/>
        <v>8508</v>
      </c>
      <c r="AF106" s="66">
        <f t="shared" si="25"/>
        <v>8688</v>
      </c>
      <c r="AG106" s="59"/>
      <c r="AH106" s="158"/>
      <c r="AI106" s="158"/>
      <c r="AJ106" s="19"/>
      <c r="AK106" s="19"/>
      <c r="AL106" s="19"/>
      <c r="AM106" s="44"/>
      <c r="AN106" s="44"/>
    </row>
    <row r="107" spans="1:40" s="55" customFormat="1" ht="42.75" customHeight="1">
      <c r="A107" s="63">
        <v>29</v>
      </c>
      <c r="B107" s="63" t="s">
        <v>35</v>
      </c>
      <c r="C107" s="65">
        <v>0</v>
      </c>
      <c r="D107" s="65">
        <v>56</v>
      </c>
      <c r="E107" s="65">
        <v>1</v>
      </c>
      <c r="F107" s="65">
        <v>513</v>
      </c>
      <c r="G107" s="65">
        <v>0</v>
      </c>
      <c r="H107" s="65">
        <v>26</v>
      </c>
      <c r="I107" s="65">
        <v>7</v>
      </c>
      <c r="J107" s="65">
        <v>425</v>
      </c>
      <c r="K107" s="65">
        <v>0</v>
      </c>
      <c r="L107" s="65">
        <v>29</v>
      </c>
      <c r="M107" s="65">
        <v>46</v>
      </c>
      <c r="N107" s="65">
        <v>402</v>
      </c>
      <c r="O107" s="65">
        <v>0</v>
      </c>
      <c r="P107" s="65">
        <v>0</v>
      </c>
      <c r="Q107" s="65">
        <v>14</v>
      </c>
      <c r="R107" s="65">
        <v>2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1</v>
      </c>
      <c r="Z107" s="65">
        <v>0</v>
      </c>
      <c r="AA107" s="65">
        <f>C107+G107+K107+O107+S107+W107</f>
        <v>0</v>
      </c>
      <c r="AB107" s="65">
        <f t="shared" si="35"/>
        <v>111</v>
      </c>
      <c r="AC107" s="65">
        <f t="shared" si="24"/>
        <v>111</v>
      </c>
      <c r="AD107" s="65">
        <f t="shared" si="23"/>
        <v>69</v>
      </c>
      <c r="AE107" s="65">
        <f t="shared" si="23"/>
        <v>1342</v>
      </c>
      <c r="AF107" s="65">
        <f t="shared" si="25"/>
        <v>1411</v>
      </c>
      <c r="AG107" s="58"/>
      <c r="AH107" s="21"/>
      <c r="AI107" s="21"/>
      <c r="AJ107" s="21"/>
      <c r="AK107" s="21"/>
      <c r="AL107" s="21"/>
      <c r="AM107" s="56"/>
      <c r="AN107" s="56"/>
    </row>
    <row r="108" spans="1:39" s="55" customFormat="1" ht="42.75" customHeight="1">
      <c r="A108" s="63">
        <v>30</v>
      </c>
      <c r="B108" s="63" t="s">
        <v>36</v>
      </c>
      <c r="C108" s="65">
        <v>4</v>
      </c>
      <c r="D108" s="65">
        <v>60</v>
      </c>
      <c r="E108" s="65">
        <v>8</v>
      </c>
      <c r="F108" s="65">
        <v>610</v>
      </c>
      <c r="G108" s="65">
        <v>2</v>
      </c>
      <c r="H108" s="65">
        <v>50</v>
      </c>
      <c r="I108" s="65">
        <v>4</v>
      </c>
      <c r="J108" s="65">
        <v>524</v>
      </c>
      <c r="K108" s="65">
        <v>2</v>
      </c>
      <c r="L108" s="65">
        <v>32</v>
      </c>
      <c r="M108" s="65">
        <v>20</v>
      </c>
      <c r="N108" s="65">
        <v>448</v>
      </c>
      <c r="O108" s="65">
        <v>0</v>
      </c>
      <c r="P108" s="65">
        <v>0</v>
      </c>
      <c r="Q108" s="65">
        <v>2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1</v>
      </c>
      <c r="Z108" s="65">
        <v>3</v>
      </c>
      <c r="AA108" s="65">
        <f>C108+G108+K108+O108+S108+W108</f>
        <v>8</v>
      </c>
      <c r="AB108" s="65">
        <f t="shared" si="35"/>
        <v>142</v>
      </c>
      <c r="AC108" s="65">
        <f t="shared" si="24"/>
        <v>150</v>
      </c>
      <c r="AD108" s="65">
        <f t="shared" si="23"/>
        <v>35</v>
      </c>
      <c r="AE108" s="65">
        <f t="shared" si="23"/>
        <v>1585</v>
      </c>
      <c r="AF108" s="65">
        <f t="shared" si="25"/>
        <v>1620</v>
      </c>
      <c r="AG108" s="153"/>
      <c r="AH108" s="154"/>
      <c r="AI108" s="21"/>
      <c r="AJ108" s="21"/>
      <c r="AK108" s="21"/>
      <c r="AL108" s="56"/>
      <c r="AM108" s="56"/>
    </row>
    <row r="109" spans="1:39" s="55" customFormat="1" ht="42.75" customHeight="1">
      <c r="A109" s="63">
        <v>31</v>
      </c>
      <c r="B109" s="63" t="s">
        <v>37</v>
      </c>
      <c r="C109" s="65">
        <v>0</v>
      </c>
      <c r="D109" s="65">
        <v>51</v>
      </c>
      <c r="E109" s="65">
        <v>0</v>
      </c>
      <c r="F109" s="65">
        <v>644</v>
      </c>
      <c r="G109" s="65">
        <v>0</v>
      </c>
      <c r="H109" s="65">
        <v>34</v>
      </c>
      <c r="I109" s="65">
        <v>0</v>
      </c>
      <c r="J109" s="65">
        <v>500</v>
      </c>
      <c r="K109" s="65">
        <v>0</v>
      </c>
      <c r="L109" s="65">
        <v>23</v>
      </c>
      <c r="M109" s="65">
        <v>0</v>
      </c>
      <c r="N109" s="65">
        <v>385</v>
      </c>
      <c r="O109" s="65">
        <v>0</v>
      </c>
      <c r="P109" s="65">
        <v>0</v>
      </c>
      <c r="Q109" s="65">
        <v>0</v>
      </c>
      <c r="R109" s="65">
        <v>4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f>C109+G109+K109+O109+S109+W109</f>
        <v>0</v>
      </c>
      <c r="AB109" s="65">
        <f t="shared" si="35"/>
        <v>108</v>
      </c>
      <c r="AC109" s="65">
        <f t="shared" si="24"/>
        <v>108</v>
      </c>
      <c r="AD109" s="65">
        <f t="shared" si="23"/>
        <v>0</v>
      </c>
      <c r="AE109" s="65">
        <f t="shared" si="23"/>
        <v>1533</v>
      </c>
      <c r="AF109" s="65">
        <f t="shared" si="25"/>
        <v>1533</v>
      </c>
      <c r="AG109" s="153"/>
      <c r="AH109" s="154"/>
      <c r="AI109" s="21"/>
      <c r="AJ109" s="21"/>
      <c r="AK109" s="21"/>
      <c r="AL109" s="56"/>
      <c r="AM109" s="56"/>
    </row>
    <row r="110" spans="1:39" s="55" customFormat="1" ht="42.75" customHeight="1">
      <c r="A110" s="63">
        <v>32</v>
      </c>
      <c r="B110" s="63" t="s">
        <v>38</v>
      </c>
      <c r="C110" s="65">
        <v>0</v>
      </c>
      <c r="D110" s="65">
        <v>48</v>
      </c>
      <c r="E110" s="65">
        <v>6</v>
      </c>
      <c r="F110" s="65">
        <v>840</v>
      </c>
      <c r="G110" s="65">
        <v>0</v>
      </c>
      <c r="H110" s="65">
        <v>28</v>
      </c>
      <c r="I110" s="65">
        <v>7</v>
      </c>
      <c r="J110" s="65">
        <v>603</v>
      </c>
      <c r="K110" s="65">
        <v>0</v>
      </c>
      <c r="L110" s="65">
        <v>16</v>
      </c>
      <c r="M110" s="65">
        <v>26</v>
      </c>
      <c r="N110" s="65">
        <v>363</v>
      </c>
      <c r="O110" s="65">
        <v>0</v>
      </c>
      <c r="P110" s="65">
        <v>0</v>
      </c>
      <c r="Q110" s="65">
        <v>7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f>C110+G110+K110+O110+S110+W110</f>
        <v>0</v>
      </c>
      <c r="AB110" s="65">
        <f t="shared" si="35"/>
        <v>92</v>
      </c>
      <c r="AC110" s="65">
        <f t="shared" si="24"/>
        <v>92</v>
      </c>
      <c r="AD110" s="65">
        <f t="shared" si="23"/>
        <v>46</v>
      </c>
      <c r="AE110" s="65">
        <f t="shared" si="23"/>
        <v>1806</v>
      </c>
      <c r="AF110" s="65">
        <f t="shared" si="25"/>
        <v>1852</v>
      </c>
      <c r="AG110" s="153"/>
      <c r="AH110" s="154"/>
      <c r="AI110" s="21"/>
      <c r="AJ110" s="21"/>
      <c r="AK110" s="21"/>
      <c r="AL110" s="56"/>
      <c r="AM110" s="56"/>
    </row>
    <row r="111" spans="1:39" s="165" customFormat="1" ht="51" customHeight="1">
      <c r="A111" s="613" t="s">
        <v>39</v>
      </c>
      <c r="B111" s="614"/>
      <c r="C111" s="66">
        <f>C107+C108+C109+C110</f>
        <v>4</v>
      </c>
      <c r="D111" s="66">
        <f aca="true" t="shared" si="38" ref="D111:Z111">D107+D108+D109+D110</f>
        <v>215</v>
      </c>
      <c r="E111" s="66">
        <f t="shared" si="38"/>
        <v>15</v>
      </c>
      <c r="F111" s="66">
        <f t="shared" si="38"/>
        <v>2607</v>
      </c>
      <c r="G111" s="66">
        <f t="shared" si="38"/>
        <v>2</v>
      </c>
      <c r="H111" s="66">
        <f t="shared" si="38"/>
        <v>138</v>
      </c>
      <c r="I111" s="66">
        <f t="shared" si="38"/>
        <v>18</v>
      </c>
      <c r="J111" s="66">
        <f t="shared" si="38"/>
        <v>2052</v>
      </c>
      <c r="K111" s="66">
        <f t="shared" si="38"/>
        <v>2</v>
      </c>
      <c r="L111" s="66">
        <f t="shared" si="38"/>
        <v>100</v>
      </c>
      <c r="M111" s="66">
        <f t="shared" si="38"/>
        <v>92</v>
      </c>
      <c r="N111" s="66">
        <f t="shared" si="38"/>
        <v>1598</v>
      </c>
      <c r="O111" s="66">
        <f t="shared" si="38"/>
        <v>0</v>
      </c>
      <c r="P111" s="66">
        <f t="shared" si="38"/>
        <v>0</v>
      </c>
      <c r="Q111" s="66">
        <f t="shared" si="38"/>
        <v>23</v>
      </c>
      <c r="R111" s="66">
        <f t="shared" si="38"/>
        <v>6</v>
      </c>
      <c r="S111" s="66">
        <f t="shared" si="38"/>
        <v>0</v>
      </c>
      <c r="T111" s="66">
        <f t="shared" si="38"/>
        <v>0</v>
      </c>
      <c r="U111" s="66">
        <f t="shared" si="38"/>
        <v>0</v>
      </c>
      <c r="V111" s="66">
        <f t="shared" si="38"/>
        <v>0</v>
      </c>
      <c r="W111" s="66">
        <f t="shared" si="38"/>
        <v>0</v>
      </c>
      <c r="X111" s="66">
        <f t="shared" si="38"/>
        <v>0</v>
      </c>
      <c r="Y111" s="66">
        <f t="shared" si="38"/>
        <v>2</v>
      </c>
      <c r="Z111" s="66">
        <f t="shared" si="38"/>
        <v>3</v>
      </c>
      <c r="AA111" s="66">
        <f>SUM(AA107:AA110)</f>
        <v>8</v>
      </c>
      <c r="AB111" s="66">
        <f t="shared" si="35"/>
        <v>453</v>
      </c>
      <c r="AC111" s="66">
        <f t="shared" si="24"/>
        <v>461</v>
      </c>
      <c r="AD111" s="66">
        <f t="shared" si="23"/>
        <v>150</v>
      </c>
      <c r="AE111" s="66">
        <f t="shared" si="23"/>
        <v>6266</v>
      </c>
      <c r="AF111" s="66">
        <f t="shared" si="25"/>
        <v>6416</v>
      </c>
      <c r="AG111" s="155"/>
      <c r="AH111" s="73"/>
      <c r="AI111" s="19"/>
      <c r="AJ111" s="19"/>
      <c r="AK111" s="19"/>
      <c r="AL111" s="44"/>
      <c r="AM111" s="44"/>
    </row>
    <row r="112" spans="1:39" s="165" customFormat="1" ht="42.75" customHeight="1">
      <c r="A112" s="613" t="s">
        <v>105</v>
      </c>
      <c r="B112" s="614"/>
      <c r="C112" s="66">
        <f>C106+C111</f>
        <v>4</v>
      </c>
      <c r="D112" s="66">
        <f aca="true" t="shared" si="39" ref="D112:Z112">D106+D111</f>
        <v>453</v>
      </c>
      <c r="E112" s="66">
        <f t="shared" si="39"/>
        <v>36</v>
      </c>
      <c r="F112" s="66">
        <f t="shared" si="39"/>
        <v>5254</v>
      </c>
      <c r="G112" s="66">
        <f t="shared" si="39"/>
        <v>9</v>
      </c>
      <c r="H112" s="66">
        <f t="shared" si="39"/>
        <v>387</v>
      </c>
      <c r="I112" s="66">
        <f t="shared" si="39"/>
        <v>75</v>
      </c>
      <c r="J112" s="66">
        <f t="shared" si="39"/>
        <v>5088</v>
      </c>
      <c r="K112" s="66">
        <f t="shared" si="39"/>
        <v>5</v>
      </c>
      <c r="L112" s="66">
        <f t="shared" si="39"/>
        <v>353</v>
      </c>
      <c r="M112" s="66">
        <f t="shared" si="39"/>
        <v>172</v>
      </c>
      <c r="N112" s="66">
        <f t="shared" si="39"/>
        <v>4391</v>
      </c>
      <c r="O112" s="66">
        <f t="shared" si="39"/>
        <v>1</v>
      </c>
      <c r="P112" s="66">
        <f t="shared" si="39"/>
        <v>2</v>
      </c>
      <c r="Q112" s="66">
        <f t="shared" si="39"/>
        <v>43</v>
      </c>
      <c r="R112" s="66">
        <f t="shared" si="39"/>
        <v>38</v>
      </c>
      <c r="S112" s="66">
        <f t="shared" si="39"/>
        <v>0</v>
      </c>
      <c r="T112" s="66">
        <f t="shared" si="39"/>
        <v>0</v>
      </c>
      <c r="U112" s="66">
        <f t="shared" si="39"/>
        <v>2</v>
      </c>
      <c r="V112" s="66">
        <f t="shared" si="39"/>
        <v>0</v>
      </c>
      <c r="W112" s="66">
        <f t="shared" si="39"/>
        <v>0</v>
      </c>
      <c r="X112" s="66">
        <f t="shared" si="39"/>
        <v>0</v>
      </c>
      <c r="Y112" s="66">
        <f t="shared" si="39"/>
        <v>2</v>
      </c>
      <c r="Z112" s="66">
        <f t="shared" si="39"/>
        <v>3</v>
      </c>
      <c r="AA112" s="66">
        <f>AA106+AA111</f>
        <v>19</v>
      </c>
      <c r="AB112" s="66">
        <f t="shared" si="35"/>
        <v>1195</v>
      </c>
      <c r="AC112" s="66">
        <f t="shared" si="24"/>
        <v>1214</v>
      </c>
      <c r="AD112" s="66">
        <f t="shared" si="23"/>
        <v>330</v>
      </c>
      <c r="AE112" s="66">
        <f t="shared" si="23"/>
        <v>14774</v>
      </c>
      <c r="AF112" s="66">
        <f t="shared" si="25"/>
        <v>15104</v>
      </c>
      <c r="AG112" s="155"/>
      <c r="AH112" s="73"/>
      <c r="AI112" s="19"/>
      <c r="AJ112" s="19"/>
      <c r="AK112" s="19"/>
      <c r="AL112" s="44"/>
      <c r="AM112" s="44"/>
    </row>
    <row r="113" spans="1:40" s="165" customFormat="1" ht="42.75" customHeight="1">
      <c r="A113" s="615" t="s">
        <v>40</v>
      </c>
      <c r="B113" s="615"/>
      <c r="C113" s="66">
        <f>C76+C87+C101+C112</f>
        <v>9</v>
      </c>
      <c r="D113" s="66">
        <f aca="true" t="shared" si="40" ref="D113:AA113">D76+D87+D101+D112</f>
        <v>559</v>
      </c>
      <c r="E113" s="66">
        <f t="shared" si="40"/>
        <v>82</v>
      </c>
      <c r="F113" s="66">
        <f t="shared" si="40"/>
        <v>6865</v>
      </c>
      <c r="G113" s="66">
        <f t="shared" si="40"/>
        <v>24</v>
      </c>
      <c r="H113" s="66">
        <f t="shared" si="40"/>
        <v>511</v>
      </c>
      <c r="I113" s="66">
        <f t="shared" si="40"/>
        <v>183</v>
      </c>
      <c r="J113" s="66">
        <f t="shared" si="40"/>
        <v>7248</v>
      </c>
      <c r="K113" s="66">
        <f t="shared" si="40"/>
        <v>16</v>
      </c>
      <c r="L113" s="66">
        <f t="shared" si="40"/>
        <v>434</v>
      </c>
      <c r="M113" s="66">
        <f t="shared" si="40"/>
        <v>385</v>
      </c>
      <c r="N113" s="66">
        <f t="shared" si="40"/>
        <v>5930</v>
      </c>
      <c r="O113" s="66">
        <f t="shared" si="40"/>
        <v>6</v>
      </c>
      <c r="P113" s="66">
        <f t="shared" si="40"/>
        <v>3</v>
      </c>
      <c r="Q113" s="66">
        <f t="shared" si="40"/>
        <v>93</v>
      </c>
      <c r="R113" s="66">
        <f t="shared" si="40"/>
        <v>83</v>
      </c>
      <c r="S113" s="66">
        <f t="shared" si="40"/>
        <v>0</v>
      </c>
      <c r="T113" s="66">
        <f t="shared" si="40"/>
        <v>0</v>
      </c>
      <c r="U113" s="66">
        <f t="shared" si="40"/>
        <v>5</v>
      </c>
      <c r="V113" s="66">
        <f t="shared" si="40"/>
        <v>0</v>
      </c>
      <c r="W113" s="66">
        <f t="shared" si="40"/>
        <v>0</v>
      </c>
      <c r="X113" s="66">
        <f t="shared" si="40"/>
        <v>0</v>
      </c>
      <c r="Y113" s="66">
        <f t="shared" si="40"/>
        <v>2</v>
      </c>
      <c r="Z113" s="66">
        <f t="shared" si="40"/>
        <v>6</v>
      </c>
      <c r="AA113" s="66">
        <f t="shared" si="40"/>
        <v>55</v>
      </c>
      <c r="AB113" s="66">
        <f t="shared" si="35"/>
        <v>1507</v>
      </c>
      <c r="AC113" s="66">
        <f t="shared" si="24"/>
        <v>1562</v>
      </c>
      <c r="AD113" s="66">
        <f t="shared" si="23"/>
        <v>750</v>
      </c>
      <c r="AE113" s="66">
        <f t="shared" si="23"/>
        <v>20132</v>
      </c>
      <c r="AF113" s="66">
        <f t="shared" si="25"/>
        <v>20882</v>
      </c>
      <c r="AG113" s="155"/>
      <c r="AH113" s="168"/>
      <c r="AI113" s="73"/>
      <c r="AJ113" s="19"/>
      <c r="AK113" s="163"/>
      <c r="AL113" s="19"/>
      <c r="AM113" s="44"/>
      <c r="AN113" s="44"/>
    </row>
    <row r="114" spans="1:40" s="165" customFormat="1" ht="38.25" customHeight="1">
      <c r="A114" s="159"/>
      <c r="B114" s="159"/>
      <c r="C114" s="159"/>
      <c r="D114" s="159">
        <f>C113+D113</f>
        <v>568</v>
      </c>
      <c r="E114" s="159"/>
      <c r="F114" s="159"/>
      <c r="G114" s="159"/>
      <c r="H114" s="159">
        <f>G113+H113</f>
        <v>535</v>
      </c>
      <c r="I114" s="159"/>
      <c r="J114" s="159"/>
      <c r="K114" s="159"/>
      <c r="L114" s="159">
        <f>K113+L113</f>
        <v>450</v>
      </c>
      <c r="M114" s="159"/>
      <c r="N114" s="159"/>
      <c r="O114" s="159"/>
      <c r="P114" s="159">
        <f>O113+P113</f>
        <v>9</v>
      </c>
      <c r="Q114" s="159"/>
      <c r="R114" s="159"/>
      <c r="S114" s="159"/>
      <c r="T114" s="159">
        <f>S113+T113</f>
        <v>0</v>
      </c>
      <c r="U114" s="159"/>
      <c r="V114" s="159"/>
      <c r="W114" s="159"/>
      <c r="X114" s="159">
        <f>W113+X113</f>
        <v>0</v>
      </c>
      <c r="Y114" s="159"/>
      <c r="Z114" s="159"/>
      <c r="AA114" s="159"/>
      <c r="AB114" s="159"/>
      <c r="AC114" s="159">
        <f>D114+H114+L114+P114+T114+X114</f>
        <v>1562</v>
      </c>
      <c r="AD114" s="159"/>
      <c r="AE114" s="159"/>
      <c r="AF114" s="159">
        <f>E113+F113+I113+J113+M113+N113+Q113+R113+U113+V113+Y113+Z113</f>
        <v>20882</v>
      </c>
      <c r="AG114" s="158"/>
      <c r="AH114" s="19"/>
      <c r="AI114" s="19"/>
      <c r="AJ114" s="19"/>
      <c r="AK114" s="163"/>
      <c r="AL114" s="19"/>
      <c r="AM114" s="44"/>
      <c r="AN114" s="44"/>
    </row>
    <row r="115" spans="1:40" s="165" customFormat="1" ht="38.2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8"/>
      <c r="AH115" s="19"/>
      <c r="AI115" s="19"/>
      <c r="AJ115" s="19"/>
      <c r="AK115" s="163"/>
      <c r="AL115" s="19"/>
      <c r="AM115" s="44"/>
      <c r="AN115" s="44"/>
    </row>
    <row r="116" spans="1:40" s="165" customFormat="1" ht="38.2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8"/>
      <c r="AH116" s="19"/>
      <c r="AI116" s="19"/>
      <c r="AJ116" s="19"/>
      <c r="AK116" s="163"/>
      <c r="AL116" s="19"/>
      <c r="AM116" s="44"/>
      <c r="AN116" s="44"/>
    </row>
    <row r="117" spans="1:40" s="165" customFormat="1" ht="31.5" customHeight="1">
      <c r="A117" s="159"/>
      <c r="B117" s="159"/>
      <c r="C117" s="616" t="s">
        <v>162</v>
      </c>
      <c r="D117" s="616"/>
      <c r="E117" s="616"/>
      <c r="F117" s="616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8"/>
      <c r="AH117" s="163"/>
      <c r="AI117" s="163"/>
      <c r="AJ117" s="163"/>
      <c r="AK117" s="163"/>
      <c r="AL117" s="163"/>
      <c r="AM117" s="56"/>
      <c r="AN117" s="56"/>
    </row>
    <row r="118" spans="1:40" s="99" customFormat="1" ht="67.5" customHeight="1">
      <c r="A118" s="167"/>
      <c r="B118" s="167"/>
      <c r="C118" s="616"/>
      <c r="D118" s="616"/>
      <c r="E118" s="616"/>
      <c r="F118" s="616"/>
      <c r="G118" s="101"/>
      <c r="H118" s="101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00"/>
      <c r="U118" s="167"/>
      <c r="V118" s="167"/>
      <c r="W118" s="167"/>
      <c r="X118" s="167"/>
      <c r="Y118" s="167"/>
      <c r="Z118" s="167"/>
      <c r="AA118" s="167"/>
      <c r="AB118" s="616" t="s">
        <v>191</v>
      </c>
      <c r="AC118" s="616"/>
      <c r="AD118" s="616"/>
      <c r="AE118" s="616"/>
      <c r="AF118" s="167"/>
      <c r="AG118" s="167"/>
      <c r="AM118" s="102"/>
      <c r="AN118" s="102"/>
    </row>
    <row r="119" spans="1:40" s="99" customFormat="1" ht="31.5" customHeight="1">
      <c r="A119" s="167"/>
      <c r="B119" s="167"/>
      <c r="C119" s="616"/>
      <c r="D119" s="616"/>
      <c r="E119" s="616"/>
      <c r="F119" s="616"/>
      <c r="G119" s="101"/>
      <c r="H119" s="101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616"/>
      <c r="AC119" s="616"/>
      <c r="AD119" s="616"/>
      <c r="AE119" s="616"/>
      <c r="AF119" s="167"/>
      <c r="AG119" s="167"/>
      <c r="AM119" s="102"/>
      <c r="AN119" s="102"/>
    </row>
    <row r="120" spans="1:40" s="93" customFormat="1" ht="50.25" customHeight="1">
      <c r="A120" s="100"/>
      <c r="B120" s="100"/>
      <c r="C120" s="616"/>
      <c r="D120" s="616"/>
      <c r="E120" s="616"/>
      <c r="F120" s="616"/>
      <c r="G120" s="103"/>
      <c r="H120" s="103"/>
      <c r="I120" s="100"/>
      <c r="J120" s="100"/>
      <c r="K120" s="100"/>
      <c r="L120" s="100"/>
      <c r="M120" s="100"/>
      <c r="N120" s="167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616"/>
      <c r="AC120" s="616"/>
      <c r="AD120" s="616"/>
      <c r="AE120" s="616"/>
      <c r="AF120" s="100"/>
      <c r="AG120" s="167"/>
      <c r="AH120" s="99"/>
      <c r="AI120" s="99"/>
      <c r="AJ120" s="99"/>
      <c r="AK120" s="99"/>
      <c r="AL120" s="99"/>
      <c r="AM120" s="104"/>
      <c r="AN120" s="104"/>
    </row>
    <row r="121" spans="1:40" s="165" customFormat="1" ht="31.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611"/>
      <c r="P121" s="611"/>
      <c r="Q121" s="611"/>
      <c r="R121" s="611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8"/>
      <c r="AH121" s="163"/>
      <c r="AI121" s="163"/>
      <c r="AJ121" s="163"/>
      <c r="AK121" s="163"/>
      <c r="AL121" s="163"/>
      <c r="AM121" s="56"/>
      <c r="AN121" s="56"/>
    </row>
    <row r="122" spans="1:40" s="165" customFormat="1" ht="48.7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611"/>
      <c r="P122" s="611"/>
      <c r="Q122" s="611"/>
      <c r="R122" s="611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8"/>
      <c r="AH122" s="163"/>
      <c r="AI122" s="163"/>
      <c r="AJ122" s="163"/>
      <c r="AK122" s="163"/>
      <c r="AL122" s="163"/>
      <c r="AM122" s="56"/>
      <c r="AN122" s="56"/>
    </row>
    <row r="123" spans="1:40" s="163" customFormat="1" ht="51.75" customHeight="1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612"/>
      <c r="O123" s="612"/>
      <c r="P123" s="612"/>
      <c r="Q123" s="612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M123" s="30"/>
      <c r="AN123" s="30"/>
    </row>
    <row r="124" spans="1:40" s="163" customFormat="1" ht="51.75" customHeight="1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612"/>
      <c r="O124" s="612"/>
      <c r="P124" s="612"/>
      <c r="Q124" s="612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M124" s="30"/>
      <c r="AN124" s="30"/>
    </row>
    <row r="125" spans="34:40" s="158" customFormat="1" ht="51.75" customHeight="1">
      <c r="AH125" s="21"/>
      <c r="AI125" s="21"/>
      <c r="AK125" s="19"/>
      <c r="AM125" s="30"/>
      <c r="AN125" s="30"/>
    </row>
    <row r="126" spans="39:40" s="20" customFormat="1" ht="51.75" customHeight="1">
      <c r="AM126" s="30"/>
      <c r="AN126" s="30"/>
    </row>
    <row r="127" spans="39:40" s="20" customFormat="1" ht="51.75" customHeight="1">
      <c r="AM127" s="30"/>
      <c r="AN127" s="30"/>
    </row>
    <row r="128" spans="39:40" s="20" customFormat="1" ht="45.75">
      <c r="AM128" s="30"/>
      <c r="AN128" s="30"/>
    </row>
    <row r="129" spans="39:40" s="20" customFormat="1" ht="45.75">
      <c r="AM129" s="30"/>
      <c r="AN129" s="30"/>
    </row>
    <row r="130" spans="39:40" s="20" customFormat="1" ht="45.75">
      <c r="AM130" s="30"/>
      <c r="AN130" s="30"/>
    </row>
    <row r="131" spans="1:40" s="18" customFormat="1" ht="45.75">
      <c r="A131" s="17"/>
      <c r="B131" s="17"/>
      <c r="AG131" s="20"/>
      <c r="AH131" s="20"/>
      <c r="AI131" s="20"/>
      <c r="AJ131" s="20"/>
      <c r="AK131" s="20"/>
      <c r="AL131" s="20"/>
      <c r="AM131" s="30"/>
      <c r="AN131" s="30"/>
    </row>
    <row r="132" spans="1:40" s="18" customFormat="1" ht="45.75">
      <c r="A132" s="17"/>
      <c r="B132" s="17"/>
      <c r="AG132" s="20"/>
      <c r="AH132" s="20"/>
      <c r="AI132" s="20"/>
      <c r="AJ132" s="20"/>
      <c r="AK132" s="20"/>
      <c r="AL132" s="20"/>
      <c r="AM132" s="30"/>
      <c r="AN132" s="30"/>
    </row>
    <row r="133" spans="1:40" s="18" customFormat="1" ht="45.75">
      <c r="A133" s="17"/>
      <c r="B133" s="17"/>
      <c r="AG133" s="20"/>
      <c r="AH133" s="20"/>
      <c r="AI133" s="20"/>
      <c r="AJ133" s="20"/>
      <c r="AK133" s="20"/>
      <c r="AL133" s="20"/>
      <c r="AM133" s="30"/>
      <c r="AN133" s="30"/>
    </row>
    <row r="134" spans="1:40" s="18" customFormat="1" ht="45.75">
      <c r="A134" s="17"/>
      <c r="B134" s="17"/>
      <c r="AG134" s="20"/>
      <c r="AH134" s="20"/>
      <c r="AI134" s="20"/>
      <c r="AJ134" s="20"/>
      <c r="AK134" s="20"/>
      <c r="AL134" s="20"/>
      <c r="AM134" s="30"/>
      <c r="AN134" s="30"/>
    </row>
    <row r="135" spans="1:38" s="18" customFormat="1" ht="45.75">
      <c r="A135" s="17"/>
      <c r="B135" s="17"/>
      <c r="AG135" s="20"/>
      <c r="AH135" s="20"/>
      <c r="AI135" s="20"/>
      <c r="AJ135" s="20"/>
      <c r="AK135" s="20"/>
      <c r="AL135" s="20"/>
    </row>
    <row r="136" spans="1:38" s="18" customFormat="1" ht="45.75">
      <c r="A136" s="17"/>
      <c r="B136" s="17"/>
      <c r="AG136" s="20"/>
      <c r="AH136" s="20"/>
      <c r="AI136" s="20"/>
      <c r="AJ136" s="20"/>
      <c r="AK136" s="20"/>
      <c r="AL136" s="20"/>
    </row>
  </sheetData>
  <sheetProtection/>
  <mergeCells count="89">
    <mergeCell ref="A2:AF2"/>
    <mergeCell ref="A1:AF1"/>
    <mergeCell ref="AH2:AL2"/>
    <mergeCell ref="AG3:AI3"/>
    <mergeCell ref="AK3:AL3"/>
    <mergeCell ref="A4:A5"/>
    <mergeCell ref="B4:B5"/>
    <mergeCell ref="C4:D4"/>
    <mergeCell ref="E4:F4"/>
    <mergeCell ref="G4:H4"/>
    <mergeCell ref="I4:J4"/>
    <mergeCell ref="K4:L4"/>
    <mergeCell ref="AG4:AG5"/>
    <mergeCell ref="AH4:AH5"/>
    <mergeCell ref="M4:N4"/>
    <mergeCell ref="O4:P4"/>
    <mergeCell ref="Q4:R4"/>
    <mergeCell ref="S4:T4"/>
    <mergeCell ref="U4:V4"/>
    <mergeCell ref="W4:X4"/>
    <mergeCell ref="AI4:AI5"/>
    <mergeCell ref="AJ4:AK4"/>
    <mergeCell ref="AL4:AL5"/>
    <mergeCell ref="AM4:AR4"/>
    <mergeCell ref="A9:B9"/>
    <mergeCell ref="A13:B13"/>
    <mergeCell ref="Y4:Z4"/>
    <mergeCell ref="AA4:AB4"/>
    <mergeCell ref="AC4:AD4"/>
    <mergeCell ref="AE4:AF4"/>
    <mergeCell ref="A14:B14"/>
    <mergeCell ref="A20:B20"/>
    <mergeCell ref="A25:B25"/>
    <mergeCell ref="A26:B26"/>
    <mergeCell ref="A31:B31"/>
    <mergeCell ref="A36:B36"/>
    <mergeCell ref="A41:B41"/>
    <mergeCell ref="A42:B42"/>
    <mergeCell ref="A48:B48"/>
    <mergeCell ref="A53:B53"/>
    <mergeCell ref="A54:B54"/>
    <mergeCell ref="A56:B56"/>
    <mergeCell ref="B61:AF61"/>
    <mergeCell ref="D62:F63"/>
    <mergeCell ref="AI62:AK63"/>
    <mergeCell ref="R63:T63"/>
    <mergeCell ref="AE64:AF64"/>
    <mergeCell ref="AH64:AL64"/>
    <mergeCell ref="A65:A67"/>
    <mergeCell ref="B65:B67"/>
    <mergeCell ref="C65:F65"/>
    <mergeCell ref="G65:J65"/>
    <mergeCell ref="K65:N65"/>
    <mergeCell ref="O65:R65"/>
    <mergeCell ref="Q66:R66"/>
    <mergeCell ref="S65:V65"/>
    <mergeCell ref="W65:Z65"/>
    <mergeCell ref="AA65:AF65"/>
    <mergeCell ref="C66:D66"/>
    <mergeCell ref="E66:F66"/>
    <mergeCell ref="G66:H66"/>
    <mergeCell ref="I66:J66"/>
    <mergeCell ref="K66:L66"/>
    <mergeCell ref="M66:N66"/>
    <mergeCell ref="O66:P66"/>
    <mergeCell ref="S66:T66"/>
    <mergeCell ref="U66:V66"/>
    <mergeCell ref="W66:X66"/>
    <mergeCell ref="Y66:Z66"/>
    <mergeCell ref="AA66:AC66"/>
    <mergeCell ref="AD66:AF66"/>
    <mergeCell ref="A71:B71"/>
    <mergeCell ref="A75:B75"/>
    <mergeCell ref="A76:B76"/>
    <mergeCell ref="A81:B81"/>
    <mergeCell ref="A86:B86"/>
    <mergeCell ref="A87:B87"/>
    <mergeCell ref="A90:B90"/>
    <mergeCell ref="A95:B95"/>
    <mergeCell ref="A100:B100"/>
    <mergeCell ref="A101:B101"/>
    <mergeCell ref="A106:B106"/>
    <mergeCell ref="A111:B111"/>
    <mergeCell ref="A112:B112"/>
    <mergeCell ref="A113:B113"/>
    <mergeCell ref="C117:F120"/>
    <mergeCell ref="AB118:AE120"/>
    <mergeCell ref="O121:R122"/>
    <mergeCell ref="N123:Q124"/>
  </mergeCells>
  <printOptions/>
  <pageMargins left="0.5" right="0" top="0.48" bottom="0.42" header="0.26" footer="0"/>
  <pageSetup horizontalDpi="600" verticalDpi="600" orientation="landscape" paperSize="9" scale="17" r:id="rId1"/>
  <rowBreaks count="3" manualBreakCount="3">
    <brk id="1" max="45" man="1"/>
    <brk id="63" max="45" man="1"/>
    <brk id="121" max="255" man="1"/>
  </rowBreaks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6"/>
  <sheetViews>
    <sheetView tabSelected="1" view="pageBreakPreview" zoomScale="17" zoomScaleNormal="21" zoomScaleSheetLayoutView="17" zoomScalePageLayoutView="32" workbookViewId="0" topLeftCell="A119">
      <selection activeCell="AM105" sqref="AM105"/>
    </sheetView>
  </sheetViews>
  <sheetFormatPr defaultColWidth="9.140625" defaultRowHeight="104.25" customHeight="1"/>
  <cols>
    <col min="1" max="1" width="15.57421875" style="329" customWidth="1"/>
    <col min="2" max="2" width="56.57421875" style="329" customWidth="1"/>
    <col min="3" max="4" width="31.140625" style="277" customWidth="1"/>
    <col min="5" max="5" width="40.28125" style="277" customWidth="1"/>
    <col min="6" max="6" width="41.421875" style="277" customWidth="1"/>
    <col min="7" max="7" width="31.140625" style="277" customWidth="1"/>
    <col min="8" max="8" width="50.57421875" style="277" customWidth="1"/>
    <col min="9" max="9" width="31.140625" style="277" customWidth="1"/>
    <col min="10" max="10" width="39.8515625" style="277" customWidth="1"/>
    <col min="11" max="14" width="40.28125" style="277" customWidth="1"/>
    <col min="15" max="18" width="31.140625" style="277" customWidth="1"/>
    <col min="19" max="19" width="36.7109375" style="277" customWidth="1"/>
    <col min="20" max="29" width="31.140625" style="277" customWidth="1"/>
    <col min="30" max="30" width="60.7109375" style="277" customWidth="1"/>
    <col min="31" max="31" width="38.28125" style="277" customWidth="1"/>
    <col min="32" max="32" width="63.8515625" style="277" customWidth="1"/>
    <col min="33" max="33" width="41.421875" style="277" customWidth="1"/>
    <col min="34" max="34" width="56.57421875" style="319" customWidth="1"/>
    <col min="35" max="35" width="31.140625" style="277" customWidth="1"/>
    <col min="36" max="36" width="39.28125" style="277" customWidth="1"/>
    <col min="37" max="37" width="50.7109375" style="277" customWidth="1"/>
    <col min="38" max="38" width="53.57421875" style="277" customWidth="1"/>
    <col min="39" max="39" width="42.140625" style="277" customWidth="1"/>
    <col min="40" max="40" width="57.57421875" style="277" customWidth="1"/>
    <col min="41" max="41" width="63.8515625" style="277" customWidth="1"/>
    <col min="42" max="42" width="28.421875" style="277" customWidth="1"/>
    <col min="43" max="43" width="9.140625" style="277" customWidth="1"/>
    <col min="44" max="44" width="15.00390625" style="277" customWidth="1"/>
    <col min="45" max="45" width="84.28125" style="277" customWidth="1"/>
    <col min="46" max="46" width="9.140625" style="277" customWidth="1"/>
    <col min="47" max="47" width="33.7109375" style="277" customWidth="1"/>
    <col min="48" max="16384" width="9.140625" style="277" customWidth="1"/>
  </cols>
  <sheetData>
    <row r="1" spans="1:33" s="468" customFormat="1" ht="104.25" customHeight="1">
      <c r="A1" s="661" t="s">
        <v>104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430"/>
    </row>
    <row r="2" spans="1:38" s="271" customFormat="1" ht="104.25" customHeight="1">
      <c r="A2" s="661" t="s">
        <v>330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458"/>
      <c r="AH2" s="657"/>
      <c r="AI2" s="657"/>
      <c r="AJ2" s="657"/>
      <c r="AK2" s="657"/>
      <c r="AL2" s="657"/>
    </row>
    <row r="3" spans="33:38" s="172" customFormat="1" ht="104.25" customHeight="1">
      <c r="AG3" s="662" t="s">
        <v>180</v>
      </c>
      <c r="AH3" s="663"/>
      <c r="AI3" s="664"/>
      <c r="AK3" s="575" t="s">
        <v>229</v>
      </c>
      <c r="AL3" s="575"/>
    </row>
    <row r="4" spans="1:45" s="173" customFormat="1" ht="104.25" customHeight="1">
      <c r="A4" s="654" t="s">
        <v>0</v>
      </c>
      <c r="B4" s="654" t="s">
        <v>1</v>
      </c>
      <c r="C4" s="580" t="s">
        <v>2</v>
      </c>
      <c r="D4" s="581"/>
      <c r="E4" s="580" t="s">
        <v>3</v>
      </c>
      <c r="F4" s="581"/>
      <c r="G4" s="580" t="s">
        <v>4</v>
      </c>
      <c r="H4" s="581"/>
      <c r="I4" s="580" t="s">
        <v>5</v>
      </c>
      <c r="J4" s="581"/>
      <c r="K4" s="580" t="s">
        <v>6</v>
      </c>
      <c r="L4" s="581"/>
      <c r="M4" s="580" t="s">
        <v>7</v>
      </c>
      <c r="N4" s="581"/>
      <c r="O4" s="580" t="s">
        <v>41</v>
      </c>
      <c r="P4" s="581"/>
      <c r="Q4" s="580" t="s">
        <v>8</v>
      </c>
      <c r="R4" s="581"/>
      <c r="S4" s="580" t="s">
        <v>9</v>
      </c>
      <c r="T4" s="581"/>
      <c r="U4" s="580" t="s">
        <v>10</v>
      </c>
      <c r="V4" s="581"/>
      <c r="W4" s="580" t="s">
        <v>11</v>
      </c>
      <c r="X4" s="581"/>
      <c r="Y4" s="580" t="s">
        <v>12</v>
      </c>
      <c r="Z4" s="581"/>
      <c r="AA4" s="580" t="s">
        <v>42</v>
      </c>
      <c r="AB4" s="581"/>
      <c r="AC4" s="580" t="s">
        <v>43</v>
      </c>
      <c r="AD4" s="581"/>
      <c r="AE4" s="580" t="s">
        <v>44</v>
      </c>
      <c r="AF4" s="581"/>
      <c r="AG4" s="654" t="s">
        <v>13</v>
      </c>
      <c r="AH4" s="654" t="s">
        <v>14</v>
      </c>
      <c r="AI4" s="654" t="s">
        <v>15</v>
      </c>
      <c r="AJ4" s="580" t="s">
        <v>16</v>
      </c>
      <c r="AK4" s="581"/>
      <c r="AL4" s="654" t="s">
        <v>17</v>
      </c>
      <c r="AM4" s="665"/>
      <c r="AN4" s="666"/>
      <c r="AO4" s="666"/>
      <c r="AP4" s="666"/>
      <c r="AQ4" s="666"/>
      <c r="AR4" s="666"/>
      <c r="AS4" s="666"/>
    </row>
    <row r="5" spans="1:46" s="173" customFormat="1" ht="104.25" customHeight="1">
      <c r="A5" s="655"/>
      <c r="B5" s="655"/>
      <c r="C5" s="460" t="s">
        <v>18</v>
      </c>
      <c r="D5" s="460" t="s">
        <v>19</v>
      </c>
      <c r="E5" s="460" t="s">
        <v>18</v>
      </c>
      <c r="F5" s="460" t="s">
        <v>19</v>
      </c>
      <c r="G5" s="460" t="s">
        <v>18</v>
      </c>
      <c r="H5" s="460" t="s">
        <v>19</v>
      </c>
      <c r="I5" s="460" t="s">
        <v>18</v>
      </c>
      <c r="J5" s="460" t="s">
        <v>19</v>
      </c>
      <c r="K5" s="460" t="s">
        <v>18</v>
      </c>
      <c r="L5" s="460" t="s">
        <v>19</v>
      </c>
      <c r="M5" s="522" t="s">
        <v>18</v>
      </c>
      <c r="N5" s="522" t="s">
        <v>19</v>
      </c>
      <c r="O5" s="522" t="s">
        <v>18</v>
      </c>
      <c r="P5" s="522" t="s">
        <v>19</v>
      </c>
      <c r="Q5" s="522" t="s">
        <v>18</v>
      </c>
      <c r="R5" s="522" t="s">
        <v>19</v>
      </c>
      <c r="S5" s="522" t="s">
        <v>18</v>
      </c>
      <c r="T5" s="522" t="s">
        <v>19</v>
      </c>
      <c r="U5" s="460" t="s">
        <v>18</v>
      </c>
      <c r="V5" s="460" t="s">
        <v>19</v>
      </c>
      <c r="W5" s="460" t="s">
        <v>18</v>
      </c>
      <c r="X5" s="460" t="s">
        <v>19</v>
      </c>
      <c r="Y5" s="460" t="s">
        <v>18</v>
      </c>
      <c r="Z5" s="460" t="s">
        <v>19</v>
      </c>
      <c r="AA5" s="460" t="s">
        <v>18</v>
      </c>
      <c r="AB5" s="460" t="s">
        <v>19</v>
      </c>
      <c r="AC5" s="460" t="s">
        <v>18</v>
      </c>
      <c r="AD5" s="460" t="s">
        <v>19</v>
      </c>
      <c r="AE5" s="460" t="s">
        <v>18</v>
      </c>
      <c r="AF5" s="460" t="s">
        <v>19</v>
      </c>
      <c r="AG5" s="655"/>
      <c r="AH5" s="655"/>
      <c r="AI5" s="655"/>
      <c r="AJ5" s="460" t="s">
        <v>18</v>
      </c>
      <c r="AK5" s="460" t="s">
        <v>19</v>
      </c>
      <c r="AL5" s="655"/>
      <c r="AN5" s="469"/>
      <c r="AO5" s="469"/>
      <c r="AP5" s="469"/>
      <c r="AQ5" s="469"/>
      <c r="AR5" s="469"/>
      <c r="AS5" s="469"/>
      <c r="AT5" s="469"/>
    </row>
    <row r="6" spans="1:46" s="172" customFormat="1" ht="104.25" customHeight="1">
      <c r="A6" s="389">
        <v>1</v>
      </c>
      <c r="B6" s="389" t="s">
        <v>101</v>
      </c>
      <c r="C6" s="449">
        <v>0</v>
      </c>
      <c r="D6" s="449">
        <v>0</v>
      </c>
      <c r="E6" s="526">
        <v>0</v>
      </c>
      <c r="F6" s="526">
        <v>0</v>
      </c>
      <c r="G6" s="449">
        <v>0</v>
      </c>
      <c r="H6" s="449">
        <v>0</v>
      </c>
      <c r="I6" s="449">
        <v>0</v>
      </c>
      <c r="J6" s="449">
        <v>0</v>
      </c>
      <c r="K6" s="449">
        <v>5</v>
      </c>
      <c r="L6" s="449">
        <v>0</v>
      </c>
      <c r="M6" s="449">
        <v>1</v>
      </c>
      <c r="N6" s="449">
        <v>0</v>
      </c>
      <c r="O6" s="449">
        <v>0</v>
      </c>
      <c r="P6" s="449">
        <v>0</v>
      </c>
      <c r="Q6" s="449">
        <v>0</v>
      </c>
      <c r="R6" s="449">
        <v>0</v>
      </c>
      <c r="S6" s="449">
        <v>0</v>
      </c>
      <c r="T6" s="449">
        <v>0</v>
      </c>
      <c r="U6" s="449">
        <v>0</v>
      </c>
      <c r="V6" s="449">
        <v>0</v>
      </c>
      <c r="W6" s="449">
        <v>0</v>
      </c>
      <c r="X6" s="449">
        <v>0</v>
      </c>
      <c r="Y6" s="449">
        <v>0</v>
      </c>
      <c r="Z6" s="449">
        <v>0</v>
      </c>
      <c r="AA6" s="449">
        <v>0</v>
      </c>
      <c r="AB6" s="449">
        <v>0</v>
      </c>
      <c r="AC6" s="449">
        <v>0</v>
      </c>
      <c r="AD6" s="449">
        <v>0</v>
      </c>
      <c r="AE6" s="449">
        <v>0</v>
      </c>
      <c r="AF6" s="449">
        <v>0</v>
      </c>
      <c r="AG6" s="449">
        <v>0</v>
      </c>
      <c r="AH6" s="449">
        <v>0</v>
      </c>
      <c r="AI6" s="449">
        <v>0</v>
      </c>
      <c r="AJ6" s="449">
        <f>C6+E6+G6+I6+K6+M6+O6+Q6+S6+U6+W6+Y6+AA6+AC6+AE6+AG6+AH6+AI6</f>
        <v>6</v>
      </c>
      <c r="AK6" s="449">
        <f>D6+F6+H6+J6+L6+N6+P6+R6+T6+V6+X6+Z6+AB6+AD6+AF6</f>
        <v>0</v>
      </c>
      <c r="AL6" s="448">
        <f>AJ6+AK6</f>
        <v>6</v>
      </c>
      <c r="AM6" s="316"/>
      <c r="AN6" s="470"/>
      <c r="AO6" s="470"/>
      <c r="AP6" s="471"/>
      <c r="AQ6" s="471"/>
      <c r="AR6" s="471"/>
      <c r="AS6" s="471"/>
      <c r="AT6" s="471"/>
    </row>
    <row r="7" spans="1:46" s="172" customFormat="1" ht="104.25" customHeight="1">
      <c r="A7" s="389">
        <v>2</v>
      </c>
      <c r="B7" s="389" t="s">
        <v>51</v>
      </c>
      <c r="C7" s="449">
        <v>0</v>
      </c>
      <c r="D7" s="449">
        <v>0</v>
      </c>
      <c r="E7" s="526">
        <v>0</v>
      </c>
      <c r="F7" s="526">
        <v>0</v>
      </c>
      <c r="G7" s="449">
        <v>0</v>
      </c>
      <c r="H7" s="449">
        <v>0</v>
      </c>
      <c r="I7" s="449">
        <v>0</v>
      </c>
      <c r="J7" s="449">
        <v>0</v>
      </c>
      <c r="K7" s="449">
        <v>8</v>
      </c>
      <c r="L7" s="449">
        <v>0</v>
      </c>
      <c r="M7" s="449">
        <v>3</v>
      </c>
      <c r="N7" s="449">
        <v>0</v>
      </c>
      <c r="O7" s="449">
        <v>0</v>
      </c>
      <c r="P7" s="449">
        <v>0</v>
      </c>
      <c r="Q7" s="449">
        <v>0</v>
      </c>
      <c r="R7" s="449">
        <v>0</v>
      </c>
      <c r="S7" s="449">
        <v>0</v>
      </c>
      <c r="T7" s="449">
        <v>0</v>
      </c>
      <c r="U7" s="449">
        <v>0</v>
      </c>
      <c r="V7" s="449">
        <v>0</v>
      </c>
      <c r="W7" s="449">
        <v>0</v>
      </c>
      <c r="X7" s="449">
        <v>0</v>
      </c>
      <c r="Y7" s="449">
        <v>0</v>
      </c>
      <c r="Z7" s="449">
        <v>0</v>
      </c>
      <c r="AA7" s="449">
        <v>0</v>
      </c>
      <c r="AB7" s="449">
        <v>0</v>
      </c>
      <c r="AC7" s="449">
        <v>0</v>
      </c>
      <c r="AD7" s="449">
        <v>0</v>
      </c>
      <c r="AE7" s="449">
        <v>0</v>
      </c>
      <c r="AF7" s="449">
        <v>0</v>
      </c>
      <c r="AG7" s="449">
        <v>0</v>
      </c>
      <c r="AH7" s="449">
        <v>0</v>
      </c>
      <c r="AI7" s="449">
        <v>0</v>
      </c>
      <c r="AJ7" s="449">
        <f>C7+E7+G7+I7+K7+M7+O7+Q7+S7+U7+W7+Y7+AA7+AC7+AE7+AG7+AH7+AI7</f>
        <v>11</v>
      </c>
      <c r="AK7" s="449">
        <f aca="true" t="shared" si="0" ref="AK7:AK51">D7+F7+H7+J7+L7+N7+P7+R7+T7+V7+X7+Z7+AB7+AD7+AF7</f>
        <v>0</v>
      </c>
      <c r="AL7" s="448">
        <f aca="true" t="shared" si="1" ref="AL7:AL51">AJ7+AK7</f>
        <v>11</v>
      </c>
      <c r="AM7" s="316"/>
      <c r="AN7" s="472"/>
      <c r="AO7" s="470"/>
      <c r="AP7" s="473"/>
      <c r="AQ7" s="473"/>
      <c r="AR7" s="471"/>
      <c r="AS7" s="473"/>
      <c r="AT7" s="473"/>
    </row>
    <row r="8" spans="1:46" s="172" customFormat="1" ht="104.25" customHeight="1">
      <c r="A8" s="389">
        <v>3</v>
      </c>
      <c r="B8" s="389" t="s">
        <v>91</v>
      </c>
      <c r="C8" s="449">
        <v>0</v>
      </c>
      <c r="D8" s="449">
        <v>0</v>
      </c>
      <c r="E8" s="526">
        <v>0</v>
      </c>
      <c r="F8" s="526">
        <v>0</v>
      </c>
      <c r="G8" s="449">
        <v>1</v>
      </c>
      <c r="H8" s="449">
        <v>0</v>
      </c>
      <c r="I8" s="449">
        <v>0</v>
      </c>
      <c r="J8" s="449">
        <v>0</v>
      </c>
      <c r="K8" s="449">
        <v>4</v>
      </c>
      <c r="L8" s="449">
        <v>0</v>
      </c>
      <c r="M8" s="449">
        <v>3</v>
      </c>
      <c r="N8" s="449">
        <v>0</v>
      </c>
      <c r="O8" s="449">
        <v>0</v>
      </c>
      <c r="P8" s="449">
        <v>0</v>
      </c>
      <c r="Q8" s="449">
        <v>0</v>
      </c>
      <c r="R8" s="449">
        <v>0</v>
      </c>
      <c r="S8" s="449">
        <v>9</v>
      </c>
      <c r="T8" s="449">
        <v>0</v>
      </c>
      <c r="U8" s="449">
        <v>0</v>
      </c>
      <c r="V8" s="449">
        <v>0</v>
      </c>
      <c r="W8" s="449">
        <v>0</v>
      </c>
      <c r="X8" s="449">
        <v>0</v>
      </c>
      <c r="Y8" s="449">
        <v>0</v>
      </c>
      <c r="Z8" s="449">
        <v>0</v>
      </c>
      <c r="AA8" s="449">
        <v>0</v>
      </c>
      <c r="AB8" s="449">
        <v>0</v>
      </c>
      <c r="AC8" s="449">
        <v>0</v>
      </c>
      <c r="AD8" s="449">
        <v>0</v>
      </c>
      <c r="AE8" s="449">
        <v>0</v>
      </c>
      <c r="AF8" s="449">
        <v>0</v>
      </c>
      <c r="AG8" s="449">
        <v>0</v>
      </c>
      <c r="AH8" s="449">
        <v>0</v>
      </c>
      <c r="AI8" s="449">
        <v>0</v>
      </c>
      <c r="AJ8" s="449">
        <f>C8+E8+G8+I8+K8+M8+O8+Q8+S8+U8+W8+Y8+AA8+AC8+AE8+AG8+AH8+AI8</f>
        <v>17</v>
      </c>
      <c r="AK8" s="449">
        <f t="shared" si="0"/>
        <v>0</v>
      </c>
      <c r="AL8" s="448">
        <f t="shared" si="1"/>
        <v>17</v>
      </c>
      <c r="AM8" s="316"/>
      <c r="AN8" s="470"/>
      <c r="AO8" s="470"/>
      <c r="AP8" s="471"/>
      <c r="AQ8" s="471"/>
      <c r="AR8" s="471"/>
      <c r="AS8" s="471"/>
      <c r="AT8" s="471"/>
    </row>
    <row r="9" spans="1:46" s="173" customFormat="1" ht="104.25" customHeight="1">
      <c r="A9" s="580" t="s">
        <v>56</v>
      </c>
      <c r="B9" s="581"/>
      <c r="C9" s="448">
        <f>SUM(C6:C8)</f>
        <v>0</v>
      </c>
      <c r="D9" s="448">
        <f aca="true" t="shared" si="2" ref="D9:AI9">SUM(D6:D8)</f>
        <v>0</v>
      </c>
      <c r="E9" s="448">
        <f t="shared" si="2"/>
        <v>0</v>
      </c>
      <c r="F9" s="448">
        <f t="shared" si="2"/>
        <v>0</v>
      </c>
      <c r="G9" s="448">
        <f t="shared" si="2"/>
        <v>1</v>
      </c>
      <c r="H9" s="448">
        <f t="shared" si="2"/>
        <v>0</v>
      </c>
      <c r="I9" s="448">
        <f t="shared" si="2"/>
        <v>0</v>
      </c>
      <c r="J9" s="448">
        <f t="shared" si="2"/>
        <v>0</v>
      </c>
      <c r="K9" s="448">
        <f t="shared" si="2"/>
        <v>17</v>
      </c>
      <c r="L9" s="448">
        <f t="shared" si="2"/>
        <v>0</v>
      </c>
      <c r="M9" s="448">
        <f t="shared" si="2"/>
        <v>7</v>
      </c>
      <c r="N9" s="448">
        <f t="shared" si="2"/>
        <v>0</v>
      </c>
      <c r="O9" s="448">
        <f t="shared" si="2"/>
        <v>0</v>
      </c>
      <c r="P9" s="448">
        <f t="shared" si="2"/>
        <v>0</v>
      </c>
      <c r="Q9" s="448">
        <f t="shared" si="2"/>
        <v>0</v>
      </c>
      <c r="R9" s="448">
        <f t="shared" si="2"/>
        <v>0</v>
      </c>
      <c r="S9" s="448">
        <f t="shared" si="2"/>
        <v>9</v>
      </c>
      <c r="T9" s="448">
        <f t="shared" si="2"/>
        <v>0</v>
      </c>
      <c r="U9" s="448">
        <f t="shared" si="2"/>
        <v>0</v>
      </c>
      <c r="V9" s="448">
        <f t="shared" si="2"/>
        <v>0</v>
      </c>
      <c r="W9" s="448">
        <f t="shared" si="2"/>
        <v>0</v>
      </c>
      <c r="X9" s="448">
        <f t="shared" si="2"/>
        <v>0</v>
      </c>
      <c r="Y9" s="448">
        <f t="shared" si="2"/>
        <v>0</v>
      </c>
      <c r="Z9" s="448">
        <f t="shared" si="2"/>
        <v>0</v>
      </c>
      <c r="AA9" s="448">
        <f t="shared" si="2"/>
        <v>0</v>
      </c>
      <c r="AB9" s="448">
        <f t="shared" si="2"/>
        <v>0</v>
      </c>
      <c r="AC9" s="448">
        <f t="shared" si="2"/>
        <v>0</v>
      </c>
      <c r="AD9" s="448">
        <f t="shared" si="2"/>
        <v>0</v>
      </c>
      <c r="AE9" s="448">
        <f t="shared" si="2"/>
        <v>0</v>
      </c>
      <c r="AF9" s="448">
        <f t="shared" si="2"/>
        <v>0</v>
      </c>
      <c r="AG9" s="448">
        <f t="shared" si="2"/>
        <v>0</v>
      </c>
      <c r="AH9" s="448">
        <f t="shared" si="2"/>
        <v>0</v>
      </c>
      <c r="AI9" s="448">
        <f t="shared" si="2"/>
        <v>0</v>
      </c>
      <c r="AJ9" s="448">
        <f>C9+E9+G9+I9+K9+M9+O9+Q9+S9+U9+W9+Y9+AA9+AC9+AE9+AG9+AH9+AI9</f>
        <v>34</v>
      </c>
      <c r="AK9" s="448">
        <f t="shared" si="0"/>
        <v>0</v>
      </c>
      <c r="AL9" s="448">
        <f t="shared" si="1"/>
        <v>34</v>
      </c>
      <c r="AM9" s="474"/>
      <c r="AN9" s="475"/>
      <c r="AO9" s="475"/>
      <c r="AP9" s="469"/>
      <c r="AQ9" s="469"/>
      <c r="AR9" s="469"/>
      <c r="AS9" s="469"/>
      <c r="AT9" s="469"/>
    </row>
    <row r="10" spans="1:41" s="172" customFormat="1" ht="104.25" customHeight="1">
      <c r="A10" s="389">
        <v>4</v>
      </c>
      <c r="B10" s="389" t="s">
        <v>48</v>
      </c>
      <c r="C10" s="449">
        <v>0</v>
      </c>
      <c r="D10" s="449">
        <v>0</v>
      </c>
      <c r="E10" s="526">
        <v>0</v>
      </c>
      <c r="F10" s="526">
        <v>0</v>
      </c>
      <c r="G10" s="449">
        <v>0</v>
      </c>
      <c r="H10" s="449">
        <v>0</v>
      </c>
      <c r="I10" s="449">
        <v>0</v>
      </c>
      <c r="J10" s="449">
        <v>0</v>
      </c>
      <c r="K10" s="449">
        <v>15</v>
      </c>
      <c r="L10" s="449">
        <v>0</v>
      </c>
      <c r="M10" s="449">
        <v>1</v>
      </c>
      <c r="N10" s="449">
        <v>0</v>
      </c>
      <c r="O10" s="449">
        <v>0</v>
      </c>
      <c r="P10" s="449">
        <v>0</v>
      </c>
      <c r="Q10" s="449">
        <v>0</v>
      </c>
      <c r="R10" s="449">
        <v>0</v>
      </c>
      <c r="S10" s="449">
        <v>0</v>
      </c>
      <c r="T10" s="449">
        <v>0</v>
      </c>
      <c r="U10" s="449">
        <v>0</v>
      </c>
      <c r="V10" s="449">
        <v>0</v>
      </c>
      <c r="W10" s="449">
        <v>0</v>
      </c>
      <c r="X10" s="449">
        <v>0</v>
      </c>
      <c r="Y10" s="449">
        <v>0</v>
      </c>
      <c r="Z10" s="449">
        <v>0</v>
      </c>
      <c r="AA10" s="449">
        <v>0</v>
      </c>
      <c r="AB10" s="449">
        <v>0</v>
      </c>
      <c r="AC10" s="449">
        <v>0</v>
      </c>
      <c r="AD10" s="449">
        <v>0</v>
      </c>
      <c r="AE10" s="449">
        <v>0</v>
      </c>
      <c r="AF10" s="449">
        <v>0</v>
      </c>
      <c r="AG10" s="449">
        <v>0</v>
      </c>
      <c r="AH10" s="449">
        <v>0</v>
      </c>
      <c r="AI10" s="449">
        <v>0</v>
      </c>
      <c r="AJ10" s="449">
        <f aca="true" t="shared" si="3" ref="AJ10:AJ51">C10+E10+G10+I10+K10+M10+O10+Q10+S10+U10+W10+Y10+AA10+AC10+AE10+AG10+AH10+AI10</f>
        <v>16</v>
      </c>
      <c r="AK10" s="449">
        <f t="shared" si="0"/>
        <v>0</v>
      </c>
      <c r="AL10" s="448">
        <f t="shared" si="1"/>
        <v>16</v>
      </c>
      <c r="AM10" s="316"/>
      <c r="AN10" s="276"/>
      <c r="AO10" s="470"/>
    </row>
    <row r="11" spans="1:41" s="172" customFormat="1" ht="104.25" customHeight="1">
      <c r="A11" s="389">
        <v>5</v>
      </c>
      <c r="B11" s="389" t="s">
        <v>49</v>
      </c>
      <c r="C11" s="449">
        <v>0</v>
      </c>
      <c r="D11" s="449">
        <v>0</v>
      </c>
      <c r="E11" s="449">
        <v>0</v>
      </c>
      <c r="F11" s="449">
        <v>0</v>
      </c>
      <c r="G11" s="449">
        <v>0</v>
      </c>
      <c r="H11" s="449">
        <v>0</v>
      </c>
      <c r="I11" s="449">
        <v>0</v>
      </c>
      <c r="J11" s="449">
        <v>0</v>
      </c>
      <c r="K11" s="449">
        <v>6</v>
      </c>
      <c r="L11" s="449">
        <v>0</v>
      </c>
      <c r="M11" s="449">
        <v>1</v>
      </c>
      <c r="N11" s="449">
        <v>0</v>
      </c>
      <c r="O11" s="449">
        <v>0</v>
      </c>
      <c r="P11" s="449">
        <v>0</v>
      </c>
      <c r="Q11" s="449">
        <v>0</v>
      </c>
      <c r="R11" s="449">
        <v>0</v>
      </c>
      <c r="S11" s="449">
        <v>6</v>
      </c>
      <c r="T11" s="449">
        <v>0</v>
      </c>
      <c r="U11" s="449">
        <v>0</v>
      </c>
      <c r="V11" s="449">
        <v>0</v>
      </c>
      <c r="W11" s="449">
        <v>0</v>
      </c>
      <c r="X11" s="449">
        <v>0</v>
      </c>
      <c r="Y11" s="449">
        <v>0</v>
      </c>
      <c r="Z11" s="449">
        <v>0</v>
      </c>
      <c r="AA11" s="449">
        <v>0</v>
      </c>
      <c r="AB11" s="449">
        <v>0</v>
      </c>
      <c r="AC11" s="449">
        <v>0</v>
      </c>
      <c r="AD11" s="449">
        <v>0</v>
      </c>
      <c r="AE11" s="449">
        <v>0</v>
      </c>
      <c r="AF11" s="449">
        <v>0</v>
      </c>
      <c r="AG11" s="449">
        <v>0</v>
      </c>
      <c r="AH11" s="449">
        <v>0</v>
      </c>
      <c r="AI11" s="449">
        <v>1</v>
      </c>
      <c r="AJ11" s="449">
        <f t="shared" si="3"/>
        <v>14</v>
      </c>
      <c r="AK11" s="449">
        <f t="shared" si="0"/>
        <v>0</v>
      </c>
      <c r="AL11" s="448">
        <f t="shared" si="1"/>
        <v>14</v>
      </c>
      <c r="AM11" s="316"/>
      <c r="AN11" s="276"/>
      <c r="AO11" s="470"/>
    </row>
    <row r="12" spans="1:41" s="172" customFormat="1" ht="104.25" customHeight="1">
      <c r="A12" s="389">
        <v>6</v>
      </c>
      <c r="B12" s="389" t="s">
        <v>20</v>
      </c>
      <c r="C12" s="449">
        <v>0</v>
      </c>
      <c r="D12" s="449">
        <v>0</v>
      </c>
      <c r="E12" s="449">
        <v>0</v>
      </c>
      <c r="F12" s="449">
        <v>0</v>
      </c>
      <c r="G12" s="449">
        <v>0</v>
      </c>
      <c r="H12" s="449">
        <v>0</v>
      </c>
      <c r="I12" s="449">
        <v>0</v>
      </c>
      <c r="J12" s="449">
        <v>0</v>
      </c>
      <c r="K12" s="449">
        <v>25</v>
      </c>
      <c r="L12" s="449">
        <v>0</v>
      </c>
      <c r="M12" s="449">
        <v>10</v>
      </c>
      <c r="N12" s="449">
        <v>0</v>
      </c>
      <c r="O12" s="449">
        <v>0</v>
      </c>
      <c r="P12" s="449">
        <v>0</v>
      </c>
      <c r="Q12" s="449">
        <v>0</v>
      </c>
      <c r="R12" s="449">
        <v>0</v>
      </c>
      <c r="S12" s="449">
        <v>11</v>
      </c>
      <c r="T12" s="449">
        <v>0</v>
      </c>
      <c r="U12" s="449">
        <v>0</v>
      </c>
      <c r="V12" s="449">
        <v>0</v>
      </c>
      <c r="W12" s="449">
        <v>0</v>
      </c>
      <c r="X12" s="449">
        <v>0</v>
      </c>
      <c r="Y12" s="449">
        <v>2</v>
      </c>
      <c r="Z12" s="449">
        <v>0</v>
      </c>
      <c r="AA12" s="449">
        <v>0</v>
      </c>
      <c r="AB12" s="449">
        <v>0</v>
      </c>
      <c r="AC12" s="449">
        <v>0</v>
      </c>
      <c r="AD12" s="449">
        <v>0</v>
      </c>
      <c r="AE12" s="449">
        <v>0</v>
      </c>
      <c r="AF12" s="449">
        <v>0</v>
      </c>
      <c r="AG12" s="449">
        <v>0</v>
      </c>
      <c r="AH12" s="449">
        <v>0</v>
      </c>
      <c r="AI12" s="449">
        <v>8</v>
      </c>
      <c r="AJ12" s="449">
        <f t="shared" si="3"/>
        <v>56</v>
      </c>
      <c r="AK12" s="449">
        <f t="shared" si="0"/>
        <v>0</v>
      </c>
      <c r="AL12" s="448">
        <f t="shared" si="1"/>
        <v>56</v>
      </c>
      <c r="AM12" s="316"/>
      <c r="AN12" s="276"/>
      <c r="AO12" s="470"/>
    </row>
    <row r="13" spans="1:41" s="173" customFormat="1" ht="104.25" customHeight="1">
      <c r="A13" s="580" t="s">
        <v>21</v>
      </c>
      <c r="B13" s="581"/>
      <c r="C13" s="448">
        <f>SUM(C10:C12)</f>
        <v>0</v>
      </c>
      <c r="D13" s="448">
        <f aca="true" t="shared" si="4" ref="D13:AI13">SUM(D10:D12)</f>
        <v>0</v>
      </c>
      <c r="E13" s="527">
        <f t="shared" si="4"/>
        <v>0</v>
      </c>
      <c r="F13" s="527">
        <f t="shared" si="4"/>
        <v>0</v>
      </c>
      <c r="G13" s="448">
        <f t="shared" si="4"/>
        <v>0</v>
      </c>
      <c r="H13" s="448">
        <f t="shared" si="4"/>
        <v>0</v>
      </c>
      <c r="I13" s="448">
        <f t="shared" si="4"/>
        <v>0</v>
      </c>
      <c r="J13" s="448">
        <f t="shared" si="4"/>
        <v>0</v>
      </c>
      <c r="K13" s="448">
        <f t="shared" si="4"/>
        <v>46</v>
      </c>
      <c r="L13" s="448">
        <f t="shared" si="4"/>
        <v>0</v>
      </c>
      <c r="M13" s="448">
        <f t="shared" si="4"/>
        <v>12</v>
      </c>
      <c r="N13" s="448">
        <f t="shared" si="4"/>
        <v>0</v>
      </c>
      <c r="O13" s="448">
        <f t="shared" si="4"/>
        <v>0</v>
      </c>
      <c r="P13" s="448">
        <f t="shared" si="4"/>
        <v>0</v>
      </c>
      <c r="Q13" s="448">
        <f t="shared" si="4"/>
        <v>0</v>
      </c>
      <c r="R13" s="448">
        <f t="shared" si="4"/>
        <v>0</v>
      </c>
      <c r="S13" s="448">
        <f t="shared" si="4"/>
        <v>17</v>
      </c>
      <c r="T13" s="448">
        <f t="shared" si="4"/>
        <v>0</v>
      </c>
      <c r="U13" s="448">
        <f t="shared" si="4"/>
        <v>0</v>
      </c>
      <c r="V13" s="448">
        <f t="shared" si="4"/>
        <v>0</v>
      </c>
      <c r="W13" s="448">
        <f t="shared" si="4"/>
        <v>0</v>
      </c>
      <c r="X13" s="448">
        <f t="shared" si="4"/>
        <v>0</v>
      </c>
      <c r="Y13" s="448">
        <f t="shared" si="4"/>
        <v>2</v>
      </c>
      <c r="Z13" s="448">
        <f t="shared" si="4"/>
        <v>0</v>
      </c>
      <c r="AA13" s="448">
        <f t="shared" si="4"/>
        <v>0</v>
      </c>
      <c r="AB13" s="448">
        <f t="shared" si="4"/>
        <v>0</v>
      </c>
      <c r="AC13" s="448">
        <f t="shared" si="4"/>
        <v>0</v>
      </c>
      <c r="AD13" s="448">
        <f t="shared" si="4"/>
        <v>0</v>
      </c>
      <c r="AE13" s="448">
        <f t="shared" si="4"/>
        <v>0</v>
      </c>
      <c r="AF13" s="448">
        <f t="shared" si="4"/>
        <v>0</v>
      </c>
      <c r="AG13" s="448">
        <f t="shared" si="4"/>
        <v>0</v>
      </c>
      <c r="AH13" s="448">
        <f t="shared" si="4"/>
        <v>0</v>
      </c>
      <c r="AI13" s="448">
        <f t="shared" si="4"/>
        <v>9</v>
      </c>
      <c r="AJ13" s="448">
        <f t="shared" si="3"/>
        <v>86</v>
      </c>
      <c r="AK13" s="448">
        <f t="shared" si="0"/>
        <v>0</v>
      </c>
      <c r="AL13" s="448">
        <f t="shared" si="1"/>
        <v>86</v>
      </c>
      <c r="AM13" s="474"/>
      <c r="AN13" s="476"/>
      <c r="AO13" s="475"/>
    </row>
    <row r="14" spans="1:41" s="173" customFormat="1" ht="104.25" customHeight="1">
      <c r="A14" s="580" t="s">
        <v>175</v>
      </c>
      <c r="B14" s="581"/>
      <c r="C14" s="448">
        <f>C9+C13</f>
        <v>0</v>
      </c>
      <c r="D14" s="448">
        <f aca="true" t="shared" si="5" ref="D14:AI14">D9+D13</f>
        <v>0</v>
      </c>
      <c r="E14" s="527">
        <f t="shared" si="5"/>
        <v>0</v>
      </c>
      <c r="F14" s="527">
        <f t="shared" si="5"/>
        <v>0</v>
      </c>
      <c r="G14" s="448">
        <f t="shared" si="5"/>
        <v>1</v>
      </c>
      <c r="H14" s="448">
        <f t="shared" si="5"/>
        <v>0</v>
      </c>
      <c r="I14" s="448">
        <f t="shared" si="5"/>
        <v>0</v>
      </c>
      <c r="J14" s="448">
        <f t="shared" si="5"/>
        <v>0</v>
      </c>
      <c r="K14" s="448">
        <f t="shared" si="5"/>
        <v>63</v>
      </c>
      <c r="L14" s="448">
        <f t="shared" si="5"/>
        <v>0</v>
      </c>
      <c r="M14" s="448">
        <f t="shared" si="5"/>
        <v>19</v>
      </c>
      <c r="N14" s="448">
        <f t="shared" si="5"/>
        <v>0</v>
      </c>
      <c r="O14" s="448">
        <f t="shared" si="5"/>
        <v>0</v>
      </c>
      <c r="P14" s="448">
        <f t="shared" si="5"/>
        <v>0</v>
      </c>
      <c r="Q14" s="448">
        <f t="shared" si="5"/>
        <v>0</v>
      </c>
      <c r="R14" s="448">
        <f t="shared" si="5"/>
        <v>0</v>
      </c>
      <c r="S14" s="448">
        <f t="shared" si="5"/>
        <v>26</v>
      </c>
      <c r="T14" s="448">
        <f t="shared" si="5"/>
        <v>0</v>
      </c>
      <c r="U14" s="448">
        <f t="shared" si="5"/>
        <v>0</v>
      </c>
      <c r="V14" s="448">
        <f t="shared" si="5"/>
        <v>0</v>
      </c>
      <c r="W14" s="448">
        <f t="shared" si="5"/>
        <v>0</v>
      </c>
      <c r="X14" s="448">
        <f t="shared" si="5"/>
        <v>0</v>
      </c>
      <c r="Y14" s="448">
        <f t="shared" si="5"/>
        <v>2</v>
      </c>
      <c r="Z14" s="448">
        <f t="shared" si="5"/>
        <v>0</v>
      </c>
      <c r="AA14" s="448">
        <f t="shared" si="5"/>
        <v>0</v>
      </c>
      <c r="AB14" s="448">
        <f t="shared" si="5"/>
        <v>0</v>
      </c>
      <c r="AC14" s="448">
        <f t="shared" si="5"/>
        <v>0</v>
      </c>
      <c r="AD14" s="448">
        <f t="shared" si="5"/>
        <v>0</v>
      </c>
      <c r="AE14" s="448">
        <f t="shared" si="5"/>
        <v>0</v>
      </c>
      <c r="AF14" s="448">
        <f t="shared" si="5"/>
        <v>0</v>
      </c>
      <c r="AG14" s="448">
        <f t="shared" si="5"/>
        <v>0</v>
      </c>
      <c r="AH14" s="448">
        <f t="shared" si="5"/>
        <v>0</v>
      </c>
      <c r="AI14" s="448">
        <f t="shared" si="5"/>
        <v>9</v>
      </c>
      <c r="AJ14" s="448">
        <f t="shared" si="3"/>
        <v>120</v>
      </c>
      <c r="AK14" s="448">
        <f t="shared" si="0"/>
        <v>0</v>
      </c>
      <c r="AL14" s="448">
        <f t="shared" si="1"/>
        <v>120</v>
      </c>
      <c r="AM14" s="476"/>
      <c r="AN14" s="476"/>
      <c r="AO14" s="475"/>
    </row>
    <row r="15" spans="1:41" s="172" customFormat="1" ht="104.25" customHeight="1">
      <c r="A15" s="389">
        <v>7</v>
      </c>
      <c r="B15" s="389" t="s">
        <v>46</v>
      </c>
      <c r="C15" s="449">
        <v>0</v>
      </c>
      <c r="D15" s="449">
        <v>0</v>
      </c>
      <c r="E15" s="526">
        <v>0</v>
      </c>
      <c r="F15" s="526">
        <v>0</v>
      </c>
      <c r="G15" s="449">
        <v>0</v>
      </c>
      <c r="H15" s="449">
        <v>0</v>
      </c>
      <c r="I15" s="449">
        <v>0</v>
      </c>
      <c r="J15" s="449">
        <v>0</v>
      </c>
      <c r="K15" s="449">
        <v>6</v>
      </c>
      <c r="L15" s="449">
        <v>0</v>
      </c>
      <c r="M15" s="449">
        <v>0</v>
      </c>
      <c r="N15" s="449">
        <v>0</v>
      </c>
      <c r="O15" s="449">
        <v>0</v>
      </c>
      <c r="P15" s="449">
        <v>0</v>
      </c>
      <c r="Q15" s="449">
        <v>0</v>
      </c>
      <c r="R15" s="449">
        <v>0</v>
      </c>
      <c r="S15" s="449">
        <v>0</v>
      </c>
      <c r="T15" s="449">
        <v>0</v>
      </c>
      <c r="U15" s="449">
        <v>0</v>
      </c>
      <c r="V15" s="449">
        <v>0</v>
      </c>
      <c r="W15" s="449">
        <v>0</v>
      </c>
      <c r="X15" s="449">
        <v>0</v>
      </c>
      <c r="Y15" s="449">
        <v>0</v>
      </c>
      <c r="Z15" s="449">
        <v>0</v>
      </c>
      <c r="AA15" s="449">
        <v>0</v>
      </c>
      <c r="AB15" s="449">
        <v>0</v>
      </c>
      <c r="AC15" s="449">
        <v>0</v>
      </c>
      <c r="AD15" s="449">
        <v>0</v>
      </c>
      <c r="AE15" s="449">
        <v>0</v>
      </c>
      <c r="AF15" s="449">
        <v>0</v>
      </c>
      <c r="AG15" s="449">
        <v>0</v>
      </c>
      <c r="AH15" s="449">
        <v>0</v>
      </c>
      <c r="AI15" s="449">
        <v>0</v>
      </c>
      <c r="AJ15" s="449">
        <f t="shared" si="3"/>
        <v>6</v>
      </c>
      <c r="AK15" s="449">
        <f t="shared" si="0"/>
        <v>0</v>
      </c>
      <c r="AL15" s="448">
        <f t="shared" si="1"/>
        <v>6</v>
      </c>
      <c r="AM15" s="276"/>
      <c r="AN15" s="276"/>
      <c r="AO15" s="470"/>
    </row>
    <row r="16" spans="1:41" s="172" customFormat="1" ht="104.25" customHeight="1">
      <c r="A16" s="389">
        <v>8</v>
      </c>
      <c r="B16" s="389" t="s">
        <v>185</v>
      </c>
      <c r="C16" s="449">
        <v>0</v>
      </c>
      <c r="D16" s="449">
        <v>0</v>
      </c>
      <c r="E16" s="526">
        <v>0</v>
      </c>
      <c r="F16" s="526">
        <v>0</v>
      </c>
      <c r="G16" s="449">
        <v>0</v>
      </c>
      <c r="H16" s="449">
        <v>0</v>
      </c>
      <c r="I16" s="449">
        <v>0</v>
      </c>
      <c r="J16" s="449">
        <v>0</v>
      </c>
      <c r="K16" s="449">
        <v>6</v>
      </c>
      <c r="L16" s="449">
        <v>0</v>
      </c>
      <c r="M16" s="449">
        <v>0</v>
      </c>
      <c r="N16" s="449">
        <v>0</v>
      </c>
      <c r="O16" s="449">
        <v>0</v>
      </c>
      <c r="P16" s="449">
        <v>0</v>
      </c>
      <c r="Q16" s="449">
        <v>0</v>
      </c>
      <c r="R16" s="449">
        <v>0</v>
      </c>
      <c r="S16" s="449">
        <v>4</v>
      </c>
      <c r="T16" s="449">
        <v>0</v>
      </c>
      <c r="U16" s="449">
        <v>0</v>
      </c>
      <c r="V16" s="449">
        <v>0</v>
      </c>
      <c r="W16" s="449">
        <v>0</v>
      </c>
      <c r="X16" s="449">
        <v>0</v>
      </c>
      <c r="Y16" s="449">
        <v>2</v>
      </c>
      <c r="Z16" s="449">
        <v>0</v>
      </c>
      <c r="AA16" s="449">
        <v>0</v>
      </c>
      <c r="AB16" s="449">
        <v>0</v>
      </c>
      <c r="AC16" s="449">
        <v>0</v>
      </c>
      <c r="AD16" s="449">
        <v>0</v>
      </c>
      <c r="AE16" s="449">
        <v>0</v>
      </c>
      <c r="AF16" s="449">
        <v>0</v>
      </c>
      <c r="AG16" s="449">
        <v>0</v>
      </c>
      <c r="AH16" s="449">
        <v>0</v>
      </c>
      <c r="AI16" s="449">
        <v>4</v>
      </c>
      <c r="AJ16" s="449">
        <f t="shared" si="3"/>
        <v>16</v>
      </c>
      <c r="AK16" s="449">
        <f t="shared" si="0"/>
        <v>0</v>
      </c>
      <c r="AL16" s="448">
        <f t="shared" si="1"/>
        <v>16</v>
      </c>
      <c r="AM16" s="276"/>
      <c r="AN16" s="276"/>
      <c r="AO16" s="470"/>
    </row>
    <row r="17" spans="1:41" s="172" customFormat="1" ht="104.25" customHeight="1">
      <c r="A17" s="389">
        <v>9</v>
      </c>
      <c r="B17" s="389" t="s">
        <v>47</v>
      </c>
      <c r="C17" s="449">
        <v>0</v>
      </c>
      <c r="D17" s="449">
        <v>0</v>
      </c>
      <c r="E17" s="526">
        <v>0</v>
      </c>
      <c r="F17" s="526">
        <v>0</v>
      </c>
      <c r="G17" s="449">
        <v>0</v>
      </c>
      <c r="H17" s="449">
        <v>0</v>
      </c>
      <c r="I17" s="449">
        <v>0</v>
      </c>
      <c r="J17" s="449">
        <v>0</v>
      </c>
      <c r="K17" s="449">
        <v>8</v>
      </c>
      <c r="L17" s="449">
        <v>0</v>
      </c>
      <c r="M17" s="449">
        <v>0</v>
      </c>
      <c r="N17" s="449">
        <v>0</v>
      </c>
      <c r="O17" s="449">
        <v>0</v>
      </c>
      <c r="P17" s="449">
        <v>0</v>
      </c>
      <c r="Q17" s="449">
        <v>0</v>
      </c>
      <c r="R17" s="449">
        <v>0</v>
      </c>
      <c r="S17" s="449">
        <v>6</v>
      </c>
      <c r="T17" s="449">
        <v>0</v>
      </c>
      <c r="U17" s="449">
        <v>0</v>
      </c>
      <c r="V17" s="449">
        <v>0</v>
      </c>
      <c r="W17" s="449">
        <v>0</v>
      </c>
      <c r="X17" s="449">
        <v>0</v>
      </c>
      <c r="Y17" s="449">
        <v>1</v>
      </c>
      <c r="Z17" s="449">
        <v>0</v>
      </c>
      <c r="AA17" s="449">
        <v>0</v>
      </c>
      <c r="AB17" s="449">
        <v>0</v>
      </c>
      <c r="AC17" s="449">
        <v>0</v>
      </c>
      <c r="AD17" s="449">
        <v>0</v>
      </c>
      <c r="AE17" s="449">
        <v>0</v>
      </c>
      <c r="AF17" s="449">
        <v>0</v>
      </c>
      <c r="AG17" s="449">
        <v>0</v>
      </c>
      <c r="AH17" s="449">
        <v>3</v>
      </c>
      <c r="AI17" s="449">
        <v>4</v>
      </c>
      <c r="AJ17" s="449">
        <f t="shared" si="3"/>
        <v>22</v>
      </c>
      <c r="AK17" s="449">
        <f t="shared" si="0"/>
        <v>0</v>
      </c>
      <c r="AL17" s="448">
        <f t="shared" si="1"/>
        <v>22</v>
      </c>
      <c r="AM17" s="276"/>
      <c r="AN17" s="276"/>
      <c r="AO17" s="470"/>
    </row>
    <row r="18" spans="1:41" s="172" customFormat="1" ht="104.25" customHeight="1">
      <c r="A18" s="389">
        <v>10</v>
      </c>
      <c r="B18" s="389" t="s">
        <v>50</v>
      </c>
      <c r="C18" s="449">
        <v>0</v>
      </c>
      <c r="D18" s="449">
        <v>0</v>
      </c>
      <c r="E18" s="526">
        <v>0</v>
      </c>
      <c r="F18" s="526">
        <v>0</v>
      </c>
      <c r="G18" s="449">
        <v>0</v>
      </c>
      <c r="H18" s="449">
        <v>0</v>
      </c>
      <c r="I18" s="449">
        <v>0</v>
      </c>
      <c r="J18" s="449">
        <v>0</v>
      </c>
      <c r="K18" s="449">
        <v>2</v>
      </c>
      <c r="L18" s="449">
        <v>0</v>
      </c>
      <c r="M18" s="449">
        <v>0</v>
      </c>
      <c r="N18" s="449">
        <v>0</v>
      </c>
      <c r="O18" s="449">
        <v>0</v>
      </c>
      <c r="P18" s="449">
        <v>0</v>
      </c>
      <c r="Q18" s="449">
        <v>0</v>
      </c>
      <c r="R18" s="449">
        <v>0</v>
      </c>
      <c r="S18" s="449">
        <v>1</v>
      </c>
      <c r="T18" s="449">
        <v>0</v>
      </c>
      <c r="U18" s="449">
        <v>0</v>
      </c>
      <c r="V18" s="449">
        <v>0</v>
      </c>
      <c r="W18" s="449">
        <v>0</v>
      </c>
      <c r="X18" s="449">
        <v>0</v>
      </c>
      <c r="Y18" s="449">
        <v>0</v>
      </c>
      <c r="Z18" s="449">
        <v>0</v>
      </c>
      <c r="AA18" s="449">
        <v>0</v>
      </c>
      <c r="AB18" s="449">
        <v>0</v>
      </c>
      <c r="AC18" s="449">
        <v>0</v>
      </c>
      <c r="AD18" s="449">
        <v>0</v>
      </c>
      <c r="AE18" s="449">
        <v>0</v>
      </c>
      <c r="AF18" s="449">
        <v>0</v>
      </c>
      <c r="AG18" s="449">
        <v>0</v>
      </c>
      <c r="AH18" s="449">
        <v>0</v>
      </c>
      <c r="AI18" s="449">
        <v>0</v>
      </c>
      <c r="AJ18" s="449">
        <f t="shared" si="3"/>
        <v>3</v>
      </c>
      <c r="AK18" s="449">
        <f t="shared" si="0"/>
        <v>0</v>
      </c>
      <c r="AL18" s="448">
        <f t="shared" si="1"/>
        <v>3</v>
      </c>
      <c r="AM18" s="276"/>
      <c r="AN18" s="276"/>
      <c r="AO18" s="470"/>
    </row>
    <row r="19" spans="1:41" s="173" customFormat="1" ht="104.25" customHeight="1">
      <c r="A19" s="580" t="s">
        <v>55</v>
      </c>
      <c r="B19" s="581"/>
      <c r="C19" s="448">
        <f>SUM(C15:C18)</f>
        <v>0</v>
      </c>
      <c r="D19" s="448">
        <f aca="true" t="shared" si="6" ref="D19:AI19">SUM(D15:D18)</f>
        <v>0</v>
      </c>
      <c r="E19" s="527">
        <f t="shared" si="6"/>
        <v>0</v>
      </c>
      <c r="F19" s="527">
        <f t="shared" si="6"/>
        <v>0</v>
      </c>
      <c r="G19" s="448">
        <f>SUM(G15:G18)</f>
        <v>0</v>
      </c>
      <c r="H19" s="448">
        <f t="shared" si="6"/>
        <v>0</v>
      </c>
      <c r="I19" s="448">
        <f t="shared" si="6"/>
        <v>0</v>
      </c>
      <c r="J19" s="448">
        <f t="shared" si="6"/>
        <v>0</v>
      </c>
      <c r="K19" s="448">
        <f t="shared" si="6"/>
        <v>22</v>
      </c>
      <c r="L19" s="448">
        <f t="shared" si="6"/>
        <v>0</v>
      </c>
      <c r="M19" s="448">
        <f t="shared" si="6"/>
        <v>0</v>
      </c>
      <c r="N19" s="448">
        <f t="shared" si="6"/>
        <v>0</v>
      </c>
      <c r="O19" s="448">
        <f t="shared" si="6"/>
        <v>0</v>
      </c>
      <c r="P19" s="448">
        <f t="shared" si="6"/>
        <v>0</v>
      </c>
      <c r="Q19" s="448">
        <f t="shared" si="6"/>
        <v>0</v>
      </c>
      <c r="R19" s="448">
        <f t="shared" si="6"/>
        <v>0</v>
      </c>
      <c r="S19" s="448">
        <f t="shared" si="6"/>
        <v>11</v>
      </c>
      <c r="T19" s="448">
        <f t="shared" si="6"/>
        <v>0</v>
      </c>
      <c r="U19" s="448">
        <f t="shared" si="6"/>
        <v>0</v>
      </c>
      <c r="V19" s="448">
        <f t="shared" si="6"/>
        <v>0</v>
      </c>
      <c r="W19" s="448">
        <f t="shared" si="6"/>
        <v>0</v>
      </c>
      <c r="X19" s="448">
        <f t="shared" si="6"/>
        <v>0</v>
      </c>
      <c r="Y19" s="448">
        <f t="shared" si="6"/>
        <v>3</v>
      </c>
      <c r="Z19" s="448">
        <f t="shared" si="6"/>
        <v>0</v>
      </c>
      <c r="AA19" s="448">
        <f t="shared" si="6"/>
        <v>0</v>
      </c>
      <c r="AB19" s="448">
        <f t="shared" si="6"/>
        <v>0</v>
      </c>
      <c r="AC19" s="448">
        <f t="shared" si="6"/>
        <v>0</v>
      </c>
      <c r="AD19" s="448">
        <f t="shared" si="6"/>
        <v>0</v>
      </c>
      <c r="AE19" s="448">
        <f t="shared" si="6"/>
        <v>0</v>
      </c>
      <c r="AF19" s="448">
        <f t="shared" si="6"/>
        <v>0</v>
      </c>
      <c r="AG19" s="448">
        <f t="shared" si="6"/>
        <v>0</v>
      </c>
      <c r="AH19" s="448">
        <f t="shared" si="6"/>
        <v>3</v>
      </c>
      <c r="AI19" s="448">
        <f t="shared" si="6"/>
        <v>8</v>
      </c>
      <c r="AJ19" s="448">
        <f t="shared" si="3"/>
        <v>47</v>
      </c>
      <c r="AK19" s="448">
        <f t="shared" si="0"/>
        <v>0</v>
      </c>
      <c r="AL19" s="448">
        <f t="shared" si="1"/>
        <v>47</v>
      </c>
      <c r="AM19" s="476"/>
      <c r="AN19" s="476"/>
      <c r="AO19" s="475"/>
    </row>
    <row r="20" spans="1:41" s="172" customFormat="1" ht="104.25" customHeight="1">
      <c r="A20" s="389">
        <v>11</v>
      </c>
      <c r="B20" s="389" t="s">
        <v>52</v>
      </c>
      <c r="C20" s="449">
        <v>0</v>
      </c>
      <c r="D20" s="449">
        <v>0</v>
      </c>
      <c r="E20" s="449">
        <v>0</v>
      </c>
      <c r="F20" s="449">
        <v>0</v>
      </c>
      <c r="G20" s="449">
        <v>1</v>
      </c>
      <c r="H20" s="449">
        <v>0</v>
      </c>
      <c r="I20" s="449">
        <v>0</v>
      </c>
      <c r="J20" s="449">
        <v>0</v>
      </c>
      <c r="K20" s="449">
        <v>2</v>
      </c>
      <c r="L20" s="449">
        <v>0</v>
      </c>
      <c r="M20" s="449">
        <v>0</v>
      </c>
      <c r="N20" s="449">
        <v>0</v>
      </c>
      <c r="O20" s="449">
        <v>0</v>
      </c>
      <c r="P20" s="449">
        <v>0</v>
      </c>
      <c r="Q20" s="449">
        <v>0</v>
      </c>
      <c r="R20" s="449">
        <v>0</v>
      </c>
      <c r="S20" s="449">
        <v>0</v>
      </c>
      <c r="T20" s="449">
        <v>0</v>
      </c>
      <c r="U20" s="449">
        <v>0</v>
      </c>
      <c r="V20" s="449">
        <v>0</v>
      </c>
      <c r="W20" s="449">
        <v>0</v>
      </c>
      <c r="X20" s="449">
        <v>0</v>
      </c>
      <c r="Y20" s="449">
        <v>0</v>
      </c>
      <c r="Z20" s="449">
        <v>0</v>
      </c>
      <c r="AA20" s="449">
        <v>0</v>
      </c>
      <c r="AB20" s="449">
        <v>0</v>
      </c>
      <c r="AC20" s="449">
        <v>0</v>
      </c>
      <c r="AD20" s="449">
        <v>0</v>
      </c>
      <c r="AE20" s="449">
        <v>0</v>
      </c>
      <c r="AF20" s="449">
        <v>0</v>
      </c>
      <c r="AG20" s="449">
        <v>0</v>
      </c>
      <c r="AH20" s="449">
        <v>0</v>
      </c>
      <c r="AI20" s="449">
        <v>0</v>
      </c>
      <c r="AJ20" s="449">
        <f t="shared" si="3"/>
        <v>3</v>
      </c>
      <c r="AK20" s="449">
        <f t="shared" si="0"/>
        <v>0</v>
      </c>
      <c r="AL20" s="448">
        <f t="shared" si="1"/>
        <v>3</v>
      </c>
      <c r="AM20" s="276"/>
      <c r="AN20" s="276"/>
      <c r="AO20" s="470"/>
    </row>
    <row r="21" spans="1:41" s="172" customFormat="1" ht="104.25" customHeight="1">
      <c r="A21" s="389">
        <v>12</v>
      </c>
      <c r="B21" s="389" t="s">
        <v>53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49">
        <v>0</v>
      </c>
      <c r="J21" s="449">
        <v>0</v>
      </c>
      <c r="K21" s="449">
        <v>2</v>
      </c>
      <c r="L21" s="449">
        <v>0</v>
      </c>
      <c r="M21" s="449">
        <v>3</v>
      </c>
      <c r="N21" s="449">
        <v>0</v>
      </c>
      <c r="O21" s="449">
        <v>0</v>
      </c>
      <c r="P21" s="449">
        <v>0</v>
      </c>
      <c r="Q21" s="449">
        <v>0</v>
      </c>
      <c r="R21" s="449">
        <v>0</v>
      </c>
      <c r="S21" s="449">
        <v>1</v>
      </c>
      <c r="T21" s="449">
        <v>0</v>
      </c>
      <c r="U21" s="449">
        <v>0</v>
      </c>
      <c r="V21" s="449">
        <v>0</v>
      </c>
      <c r="W21" s="449">
        <v>0</v>
      </c>
      <c r="X21" s="449">
        <v>0</v>
      </c>
      <c r="Y21" s="449">
        <v>0</v>
      </c>
      <c r="Z21" s="449">
        <v>0</v>
      </c>
      <c r="AA21" s="449">
        <v>0</v>
      </c>
      <c r="AB21" s="449">
        <v>0</v>
      </c>
      <c r="AC21" s="449">
        <v>0</v>
      </c>
      <c r="AD21" s="449">
        <v>0</v>
      </c>
      <c r="AE21" s="449">
        <v>0</v>
      </c>
      <c r="AF21" s="449">
        <v>0</v>
      </c>
      <c r="AG21" s="449">
        <v>0</v>
      </c>
      <c r="AH21" s="449">
        <v>0</v>
      </c>
      <c r="AI21" s="449">
        <v>0</v>
      </c>
      <c r="AJ21" s="449">
        <f t="shared" si="3"/>
        <v>6</v>
      </c>
      <c r="AK21" s="449">
        <f t="shared" si="0"/>
        <v>0</v>
      </c>
      <c r="AL21" s="448">
        <f t="shared" si="1"/>
        <v>6</v>
      </c>
      <c r="AM21" s="276"/>
      <c r="AN21" s="276"/>
      <c r="AO21" s="470"/>
    </row>
    <row r="22" spans="1:41" s="172" customFormat="1" ht="104.25" customHeight="1">
      <c r="A22" s="389">
        <v>13</v>
      </c>
      <c r="B22" s="389" t="s">
        <v>54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49">
        <v>0</v>
      </c>
      <c r="J22" s="449">
        <v>0</v>
      </c>
      <c r="K22" s="449">
        <v>8</v>
      </c>
      <c r="L22" s="449">
        <v>0</v>
      </c>
      <c r="M22" s="449">
        <v>1</v>
      </c>
      <c r="N22" s="449">
        <v>0</v>
      </c>
      <c r="O22" s="449">
        <v>0</v>
      </c>
      <c r="P22" s="449">
        <v>0</v>
      </c>
      <c r="Q22" s="449">
        <v>0</v>
      </c>
      <c r="R22" s="449">
        <v>0</v>
      </c>
      <c r="S22" s="449">
        <v>1</v>
      </c>
      <c r="T22" s="449">
        <v>0</v>
      </c>
      <c r="U22" s="449">
        <v>0</v>
      </c>
      <c r="V22" s="449">
        <v>0</v>
      </c>
      <c r="W22" s="449">
        <v>0</v>
      </c>
      <c r="X22" s="449">
        <v>0</v>
      </c>
      <c r="Y22" s="449">
        <v>2</v>
      </c>
      <c r="Z22" s="449">
        <v>0</v>
      </c>
      <c r="AA22" s="449">
        <v>0</v>
      </c>
      <c r="AB22" s="449">
        <v>0</v>
      </c>
      <c r="AC22" s="449">
        <v>0</v>
      </c>
      <c r="AD22" s="449">
        <v>0</v>
      </c>
      <c r="AE22" s="449">
        <v>0</v>
      </c>
      <c r="AF22" s="449">
        <v>0</v>
      </c>
      <c r="AG22" s="449">
        <v>1</v>
      </c>
      <c r="AH22" s="449">
        <v>0</v>
      </c>
      <c r="AI22" s="449">
        <v>0</v>
      </c>
      <c r="AJ22" s="449">
        <f t="shared" si="3"/>
        <v>13</v>
      </c>
      <c r="AK22" s="449">
        <f t="shared" si="0"/>
        <v>0</v>
      </c>
      <c r="AL22" s="448">
        <f t="shared" si="1"/>
        <v>13</v>
      </c>
      <c r="AM22" s="276"/>
      <c r="AN22" s="276">
        <f>3+8</f>
        <v>11</v>
      </c>
      <c r="AO22" s="470"/>
    </row>
    <row r="23" spans="1:41" s="172" customFormat="1" ht="104.25" customHeight="1">
      <c r="A23" s="389">
        <v>14</v>
      </c>
      <c r="B23" s="477" t="s">
        <v>228</v>
      </c>
      <c r="C23" s="449">
        <v>0</v>
      </c>
      <c r="D23" s="449">
        <v>0</v>
      </c>
      <c r="E23" s="449">
        <v>0</v>
      </c>
      <c r="F23" s="449">
        <v>0</v>
      </c>
      <c r="G23" s="449">
        <v>1</v>
      </c>
      <c r="H23" s="449">
        <v>0</v>
      </c>
      <c r="I23" s="449">
        <v>0</v>
      </c>
      <c r="J23" s="449">
        <v>0</v>
      </c>
      <c r="K23" s="449">
        <v>5</v>
      </c>
      <c r="L23" s="449">
        <v>0</v>
      </c>
      <c r="M23" s="449">
        <v>4</v>
      </c>
      <c r="N23" s="449">
        <v>0</v>
      </c>
      <c r="O23" s="449">
        <v>0</v>
      </c>
      <c r="P23" s="449">
        <v>0</v>
      </c>
      <c r="Q23" s="449">
        <v>0</v>
      </c>
      <c r="R23" s="449">
        <v>0</v>
      </c>
      <c r="S23" s="449">
        <v>4</v>
      </c>
      <c r="T23" s="449">
        <v>0</v>
      </c>
      <c r="U23" s="449">
        <v>0</v>
      </c>
      <c r="V23" s="449">
        <v>0</v>
      </c>
      <c r="W23" s="449">
        <v>0</v>
      </c>
      <c r="X23" s="449">
        <v>0</v>
      </c>
      <c r="Y23" s="449">
        <v>0</v>
      </c>
      <c r="Z23" s="449">
        <v>0</v>
      </c>
      <c r="AA23" s="449">
        <v>0</v>
      </c>
      <c r="AB23" s="449">
        <v>0</v>
      </c>
      <c r="AC23" s="449">
        <v>0</v>
      </c>
      <c r="AD23" s="449">
        <v>0</v>
      </c>
      <c r="AE23" s="449">
        <v>0</v>
      </c>
      <c r="AF23" s="449">
        <v>0</v>
      </c>
      <c r="AG23" s="449">
        <v>0</v>
      </c>
      <c r="AH23" s="449">
        <v>0</v>
      </c>
      <c r="AI23" s="449">
        <v>0</v>
      </c>
      <c r="AJ23" s="449">
        <f t="shared" si="3"/>
        <v>14</v>
      </c>
      <c r="AK23" s="449">
        <f t="shared" si="0"/>
        <v>0</v>
      </c>
      <c r="AL23" s="448">
        <f t="shared" si="1"/>
        <v>14</v>
      </c>
      <c r="AM23" s="276"/>
      <c r="AN23" s="276"/>
      <c r="AO23" s="470"/>
    </row>
    <row r="24" spans="1:41" s="173" customFormat="1" ht="104.25" customHeight="1">
      <c r="A24" s="580" t="s">
        <v>22</v>
      </c>
      <c r="B24" s="581"/>
      <c r="C24" s="448">
        <f>C20+C21+C22+C23</f>
        <v>0</v>
      </c>
      <c r="D24" s="448">
        <f aca="true" t="shared" si="7" ref="D24:AI24">D20+D21+D22+D23</f>
        <v>0</v>
      </c>
      <c r="E24" s="527">
        <f t="shared" si="7"/>
        <v>0</v>
      </c>
      <c r="F24" s="527">
        <f t="shared" si="7"/>
        <v>0</v>
      </c>
      <c r="G24" s="448">
        <f t="shared" si="7"/>
        <v>2</v>
      </c>
      <c r="H24" s="448">
        <f t="shared" si="7"/>
        <v>0</v>
      </c>
      <c r="I24" s="448">
        <f t="shared" si="7"/>
        <v>0</v>
      </c>
      <c r="J24" s="448">
        <f t="shared" si="7"/>
        <v>0</v>
      </c>
      <c r="K24" s="448">
        <f t="shared" si="7"/>
        <v>17</v>
      </c>
      <c r="L24" s="448">
        <f t="shared" si="7"/>
        <v>0</v>
      </c>
      <c r="M24" s="448">
        <f t="shared" si="7"/>
        <v>8</v>
      </c>
      <c r="N24" s="448">
        <f t="shared" si="7"/>
        <v>0</v>
      </c>
      <c r="O24" s="448">
        <f t="shared" si="7"/>
        <v>0</v>
      </c>
      <c r="P24" s="448">
        <f t="shared" si="7"/>
        <v>0</v>
      </c>
      <c r="Q24" s="448">
        <f t="shared" si="7"/>
        <v>0</v>
      </c>
      <c r="R24" s="448">
        <f t="shared" si="7"/>
        <v>0</v>
      </c>
      <c r="S24" s="448">
        <f t="shared" si="7"/>
        <v>6</v>
      </c>
      <c r="T24" s="448">
        <f t="shared" si="7"/>
        <v>0</v>
      </c>
      <c r="U24" s="448">
        <f t="shared" si="7"/>
        <v>0</v>
      </c>
      <c r="V24" s="448">
        <f t="shared" si="7"/>
        <v>0</v>
      </c>
      <c r="W24" s="448">
        <f t="shared" si="7"/>
        <v>0</v>
      </c>
      <c r="X24" s="448">
        <f t="shared" si="7"/>
        <v>0</v>
      </c>
      <c r="Y24" s="448">
        <f t="shared" si="7"/>
        <v>2</v>
      </c>
      <c r="Z24" s="448">
        <f t="shared" si="7"/>
        <v>0</v>
      </c>
      <c r="AA24" s="448">
        <f t="shared" si="7"/>
        <v>0</v>
      </c>
      <c r="AB24" s="448">
        <f t="shared" si="7"/>
        <v>0</v>
      </c>
      <c r="AC24" s="448">
        <f t="shared" si="7"/>
        <v>0</v>
      </c>
      <c r="AD24" s="448">
        <f t="shared" si="7"/>
        <v>0</v>
      </c>
      <c r="AE24" s="448">
        <f t="shared" si="7"/>
        <v>0</v>
      </c>
      <c r="AF24" s="448">
        <f t="shared" si="7"/>
        <v>0</v>
      </c>
      <c r="AG24" s="448">
        <f t="shared" si="7"/>
        <v>1</v>
      </c>
      <c r="AH24" s="448">
        <f t="shared" si="7"/>
        <v>0</v>
      </c>
      <c r="AI24" s="448">
        <f t="shared" si="7"/>
        <v>0</v>
      </c>
      <c r="AJ24" s="448">
        <f t="shared" si="3"/>
        <v>36</v>
      </c>
      <c r="AK24" s="448">
        <f t="shared" si="0"/>
        <v>0</v>
      </c>
      <c r="AL24" s="448">
        <f t="shared" si="1"/>
        <v>36</v>
      </c>
      <c r="AM24" s="476"/>
      <c r="AN24" s="520"/>
      <c r="AO24" s="520"/>
    </row>
    <row r="25" spans="1:41" s="523" customFormat="1" ht="104.25" customHeight="1">
      <c r="A25" s="580" t="s">
        <v>176</v>
      </c>
      <c r="B25" s="581"/>
      <c r="C25" s="448">
        <f>C19+C24</f>
        <v>0</v>
      </c>
      <c r="D25" s="448">
        <f aca="true" t="shared" si="8" ref="D25:AI25">D19+D24</f>
        <v>0</v>
      </c>
      <c r="E25" s="527">
        <f t="shared" si="8"/>
        <v>0</v>
      </c>
      <c r="F25" s="527">
        <f t="shared" si="8"/>
        <v>0</v>
      </c>
      <c r="G25" s="448">
        <f t="shared" si="8"/>
        <v>2</v>
      </c>
      <c r="H25" s="448">
        <f t="shared" si="8"/>
        <v>0</v>
      </c>
      <c r="I25" s="448">
        <f t="shared" si="8"/>
        <v>0</v>
      </c>
      <c r="J25" s="448">
        <f t="shared" si="8"/>
        <v>0</v>
      </c>
      <c r="K25" s="448">
        <f t="shared" si="8"/>
        <v>39</v>
      </c>
      <c r="L25" s="448">
        <f t="shared" si="8"/>
        <v>0</v>
      </c>
      <c r="M25" s="448">
        <f t="shared" si="8"/>
        <v>8</v>
      </c>
      <c r="N25" s="448">
        <f t="shared" si="8"/>
        <v>0</v>
      </c>
      <c r="O25" s="448">
        <f t="shared" si="8"/>
        <v>0</v>
      </c>
      <c r="P25" s="448">
        <f t="shared" si="8"/>
        <v>0</v>
      </c>
      <c r="Q25" s="448">
        <f t="shared" si="8"/>
        <v>0</v>
      </c>
      <c r="R25" s="448">
        <f t="shared" si="8"/>
        <v>0</v>
      </c>
      <c r="S25" s="448">
        <f t="shared" si="8"/>
        <v>17</v>
      </c>
      <c r="T25" s="448">
        <f t="shared" si="8"/>
        <v>0</v>
      </c>
      <c r="U25" s="448">
        <f t="shared" si="8"/>
        <v>0</v>
      </c>
      <c r="V25" s="448">
        <f t="shared" si="8"/>
        <v>0</v>
      </c>
      <c r="W25" s="448">
        <f t="shared" si="8"/>
        <v>0</v>
      </c>
      <c r="X25" s="448">
        <f t="shared" si="8"/>
        <v>0</v>
      </c>
      <c r="Y25" s="448">
        <f t="shared" si="8"/>
        <v>5</v>
      </c>
      <c r="Z25" s="448">
        <f t="shared" si="8"/>
        <v>0</v>
      </c>
      <c r="AA25" s="448">
        <f t="shared" si="8"/>
        <v>0</v>
      </c>
      <c r="AB25" s="448">
        <f t="shared" si="8"/>
        <v>0</v>
      </c>
      <c r="AC25" s="448">
        <f t="shared" si="8"/>
        <v>0</v>
      </c>
      <c r="AD25" s="448">
        <f t="shared" si="8"/>
        <v>0</v>
      </c>
      <c r="AE25" s="448">
        <f t="shared" si="8"/>
        <v>0</v>
      </c>
      <c r="AF25" s="448">
        <f t="shared" si="8"/>
        <v>0</v>
      </c>
      <c r="AG25" s="448">
        <f t="shared" si="8"/>
        <v>1</v>
      </c>
      <c r="AH25" s="448">
        <f t="shared" si="8"/>
        <v>3</v>
      </c>
      <c r="AI25" s="448">
        <f t="shared" si="8"/>
        <v>8</v>
      </c>
      <c r="AJ25" s="448">
        <f t="shared" si="3"/>
        <v>83</v>
      </c>
      <c r="AK25" s="448">
        <f t="shared" si="0"/>
        <v>0</v>
      </c>
      <c r="AL25" s="448">
        <f t="shared" si="1"/>
        <v>83</v>
      </c>
      <c r="AM25" s="476"/>
      <c r="AN25" s="520"/>
      <c r="AO25" s="520"/>
    </row>
    <row r="26" spans="1:41" s="172" customFormat="1" ht="104.25" customHeight="1">
      <c r="A26" s="389">
        <v>15</v>
      </c>
      <c r="B26" s="389" t="s">
        <v>23</v>
      </c>
      <c r="C26" s="478">
        <v>0</v>
      </c>
      <c r="D26" s="478">
        <v>0</v>
      </c>
      <c r="E26" s="528">
        <v>0</v>
      </c>
      <c r="F26" s="528">
        <v>0</v>
      </c>
      <c r="G26" s="478">
        <v>4</v>
      </c>
      <c r="H26" s="478">
        <v>71</v>
      </c>
      <c r="I26" s="478">
        <v>0</v>
      </c>
      <c r="J26" s="478">
        <v>0</v>
      </c>
      <c r="K26" s="478">
        <v>0</v>
      </c>
      <c r="L26" s="478">
        <v>3</v>
      </c>
      <c r="M26" s="478">
        <v>4</v>
      </c>
      <c r="N26" s="478">
        <v>0</v>
      </c>
      <c r="O26" s="478">
        <v>0</v>
      </c>
      <c r="P26" s="478">
        <v>0</v>
      </c>
      <c r="Q26" s="478">
        <v>0</v>
      </c>
      <c r="R26" s="478">
        <v>0</v>
      </c>
      <c r="S26" s="478">
        <v>0</v>
      </c>
      <c r="T26" s="478">
        <v>0</v>
      </c>
      <c r="U26" s="478">
        <v>0</v>
      </c>
      <c r="V26" s="478">
        <v>0</v>
      </c>
      <c r="W26" s="478">
        <v>0</v>
      </c>
      <c r="X26" s="478">
        <v>0</v>
      </c>
      <c r="Y26" s="478">
        <v>0</v>
      </c>
      <c r="Z26" s="478">
        <v>0</v>
      </c>
      <c r="AA26" s="478">
        <v>0</v>
      </c>
      <c r="AB26" s="478">
        <v>0</v>
      </c>
      <c r="AC26" s="478">
        <v>0</v>
      </c>
      <c r="AD26" s="478">
        <v>0</v>
      </c>
      <c r="AE26" s="478">
        <v>0</v>
      </c>
      <c r="AF26" s="478">
        <v>0</v>
      </c>
      <c r="AG26" s="478">
        <v>0</v>
      </c>
      <c r="AH26" s="478">
        <v>0</v>
      </c>
      <c r="AI26" s="449">
        <v>0</v>
      </c>
      <c r="AJ26" s="449">
        <f t="shared" si="3"/>
        <v>8</v>
      </c>
      <c r="AK26" s="449">
        <f t="shared" si="0"/>
        <v>74</v>
      </c>
      <c r="AL26" s="448">
        <f t="shared" si="1"/>
        <v>82</v>
      </c>
      <c r="AM26" s="276"/>
      <c r="AN26" s="457"/>
      <c r="AO26" s="457"/>
    </row>
    <row r="27" spans="1:41" s="172" customFormat="1" ht="104.25" customHeight="1">
      <c r="A27" s="389">
        <v>16</v>
      </c>
      <c r="B27" s="389" t="s">
        <v>142</v>
      </c>
      <c r="C27" s="478">
        <v>0</v>
      </c>
      <c r="D27" s="478">
        <v>0</v>
      </c>
      <c r="E27" s="528">
        <v>0</v>
      </c>
      <c r="F27" s="528">
        <v>0</v>
      </c>
      <c r="G27" s="478">
        <v>7</v>
      </c>
      <c r="H27" s="478">
        <v>59</v>
      </c>
      <c r="I27" s="478">
        <v>0</v>
      </c>
      <c r="J27" s="478">
        <v>0</v>
      </c>
      <c r="K27" s="478">
        <v>10</v>
      </c>
      <c r="L27" s="478">
        <v>2</v>
      </c>
      <c r="M27" s="478">
        <v>15</v>
      </c>
      <c r="N27" s="478">
        <v>1</v>
      </c>
      <c r="O27" s="478">
        <v>0</v>
      </c>
      <c r="P27" s="478">
        <v>0</v>
      </c>
      <c r="Q27" s="478">
        <v>0</v>
      </c>
      <c r="R27" s="478">
        <v>0</v>
      </c>
      <c r="S27" s="478">
        <v>2</v>
      </c>
      <c r="T27" s="478">
        <v>0</v>
      </c>
      <c r="U27" s="478">
        <v>0</v>
      </c>
      <c r="V27" s="478">
        <v>0</v>
      </c>
      <c r="W27" s="478">
        <v>0</v>
      </c>
      <c r="X27" s="478">
        <v>0</v>
      </c>
      <c r="Y27" s="478">
        <v>0</v>
      </c>
      <c r="Z27" s="478">
        <v>0</v>
      </c>
      <c r="AA27" s="478">
        <v>0</v>
      </c>
      <c r="AB27" s="478">
        <v>0</v>
      </c>
      <c r="AC27" s="478">
        <v>0</v>
      </c>
      <c r="AD27" s="478">
        <v>0</v>
      </c>
      <c r="AE27" s="478">
        <v>0</v>
      </c>
      <c r="AF27" s="478">
        <v>0</v>
      </c>
      <c r="AG27" s="478">
        <v>0</v>
      </c>
      <c r="AH27" s="478">
        <v>0</v>
      </c>
      <c r="AI27" s="449">
        <v>0</v>
      </c>
      <c r="AJ27" s="449">
        <f t="shared" si="3"/>
        <v>34</v>
      </c>
      <c r="AK27" s="449">
        <f t="shared" si="0"/>
        <v>62</v>
      </c>
      <c r="AL27" s="448">
        <f t="shared" si="1"/>
        <v>96</v>
      </c>
      <c r="AM27" s="276"/>
      <c r="AN27" s="457"/>
      <c r="AO27" s="457"/>
    </row>
    <row r="28" spans="1:41" s="173" customFormat="1" ht="104.25" customHeight="1">
      <c r="A28" s="580" t="s">
        <v>108</v>
      </c>
      <c r="B28" s="581"/>
      <c r="C28" s="448">
        <f>SUM(C26:C27)</f>
        <v>0</v>
      </c>
      <c r="D28" s="448">
        <f aca="true" t="shared" si="9" ref="D28:AI28">SUM(D26:D27)</f>
        <v>0</v>
      </c>
      <c r="E28" s="527">
        <f t="shared" si="9"/>
        <v>0</v>
      </c>
      <c r="F28" s="527">
        <f t="shared" si="9"/>
        <v>0</v>
      </c>
      <c r="G28" s="448">
        <f t="shared" si="9"/>
        <v>11</v>
      </c>
      <c r="H28" s="448">
        <f t="shared" si="9"/>
        <v>130</v>
      </c>
      <c r="I28" s="448">
        <f t="shared" si="9"/>
        <v>0</v>
      </c>
      <c r="J28" s="448">
        <f t="shared" si="9"/>
        <v>0</v>
      </c>
      <c r="K28" s="448">
        <f t="shared" si="9"/>
        <v>10</v>
      </c>
      <c r="L28" s="448">
        <f t="shared" si="9"/>
        <v>5</v>
      </c>
      <c r="M28" s="448">
        <f t="shared" si="9"/>
        <v>19</v>
      </c>
      <c r="N28" s="448">
        <f t="shared" si="9"/>
        <v>1</v>
      </c>
      <c r="O28" s="448">
        <f t="shared" si="9"/>
        <v>0</v>
      </c>
      <c r="P28" s="448">
        <f t="shared" si="9"/>
        <v>0</v>
      </c>
      <c r="Q28" s="448">
        <f t="shared" si="9"/>
        <v>0</v>
      </c>
      <c r="R28" s="448">
        <f t="shared" si="9"/>
        <v>0</v>
      </c>
      <c r="S28" s="448">
        <f t="shared" si="9"/>
        <v>2</v>
      </c>
      <c r="T28" s="448">
        <f t="shared" si="9"/>
        <v>0</v>
      </c>
      <c r="U28" s="448">
        <f t="shared" si="9"/>
        <v>0</v>
      </c>
      <c r="V28" s="448">
        <f t="shared" si="9"/>
        <v>0</v>
      </c>
      <c r="W28" s="448">
        <f t="shared" si="9"/>
        <v>0</v>
      </c>
      <c r="X28" s="448">
        <f t="shared" si="9"/>
        <v>0</v>
      </c>
      <c r="Y28" s="448">
        <f t="shared" si="9"/>
        <v>0</v>
      </c>
      <c r="Z28" s="448">
        <f t="shared" si="9"/>
        <v>0</v>
      </c>
      <c r="AA28" s="448">
        <f t="shared" si="9"/>
        <v>0</v>
      </c>
      <c r="AB28" s="448">
        <f t="shared" si="9"/>
        <v>0</v>
      </c>
      <c r="AC28" s="448">
        <f t="shared" si="9"/>
        <v>0</v>
      </c>
      <c r="AD28" s="448">
        <f t="shared" si="9"/>
        <v>0</v>
      </c>
      <c r="AE28" s="448">
        <f t="shared" si="9"/>
        <v>0</v>
      </c>
      <c r="AF28" s="448">
        <f t="shared" si="9"/>
        <v>0</v>
      </c>
      <c r="AG28" s="448">
        <f t="shared" si="9"/>
        <v>0</v>
      </c>
      <c r="AH28" s="448">
        <f t="shared" si="9"/>
        <v>0</v>
      </c>
      <c r="AI28" s="448">
        <f t="shared" si="9"/>
        <v>0</v>
      </c>
      <c r="AJ28" s="448">
        <f t="shared" si="3"/>
        <v>42</v>
      </c>
      <c r="AK28" s="448">
        <f t="shared" si="0"/>
        <v>136</v>
      </c>
      <c r="AL28" s="448">
        <f t="shared" si="1"/>
        <v>178</v>
      </c>
      <c r="AM28" s="476"/>
      <c r="AN28" s="520"/>
      <c r="AO28" s="520"/>
    </row>
    <row r="29" spans="1:41" s="172" customFormat="1" ht="104.25" customHeight="1">
      <c r="A29" s="389">
        <v>17</v>
      </c>
      <c r="B29" s="389" t="s">
        <v>24</v>
      </c>
      <c r="C29" s="449">
        <v>0</v>
      </c>
      <c r="D29" s="449">
        <v>0</v>
      </c>
      <c r="E29" s="526">
        <v>0</v>
      </c>
      <c r="F29" s="526">
        <v>0</v>
      </c>
      <c r="G29" s="449">
        <v>1</v>
      </c>
      <c r="H29" s="449">
        <v>115</v>
      </c>
      <c r="I29" s="449">
        <v>0</v>
      </c>
      <c r="J29" s="449">
        <v>0</v>
      </c>
      <c r="K29" s="449">
        <v>7</v>
      </c>
      <c r="L29" s="449">
        <v>4</v>
      </c>
      <c r="M29" s="449">
        <v>3</v>
      </c>
      <c r="N29" s="449">
        <v>1</v>
      </c>
      <c r="O29" s="449">
        <v>0</v>
      </c>
      <c r="P29" s="449">
        <v>0</v>
      </c>
      <c r="Q29" s="449">
        <v>0</v>
      </c>
      <c r="R29" s="449">
        <v>0</v>
      </c>
      <c r="S29" s="449">
        <v>0</v>
      </c>
      <c r="T29" s="449">
        <v>0</v>
      </c>
      <c r="U29" s="449">
        <v>0</v>
      </c>
      <c r="V29" s="449">
        <v>0</v>
      </c>
      <c r="W29" s="449">
        <v>0</v>
      </c>
      <c r="X29" s="449">
        <v>0</v>
      </c>
      <c r="Y29" s="449">
        <v>0</v>
      </c>
      <c r="Z29" s="449">
        <v>0</v>
      </c>
      <c r="AA29" s="449">
        <v>0</v>
      </c>
      <c r="AB29" s="449">
        <v>0</v>
      </c>
      <c r="AC29" s="449">
        <v>0</v>
      </c>
      <c r="AD29" s="449">
        <v>0</v>
      </c>
      <c r="AE29" s="449">
        <v>0</v>
      </c>
      <c r="AF29" s="449">
        <v>0</v>
      </c>
      <c r="AG29" s="449">
        <v>0</v>
      </c>
      <c r="AH29" s="449">
        <v>0</v>
      </c>
      <c r="AI29" s="449">
        <v>0</v>
      </c>
      <c r="AJ29" s="449">
        <f t="shared" si="3"/>
        <v>11</v>
      </c>
      <c r="AK29" s="449">
        <f t="shared" si="0"/>
        <v>120</v>
      </c>
      <c r="AL29" s="448">
        <f t="shared" si="1"/>
        <v>131</v>
      </c>
      <c r="AM29" s="276"/>
      <c r="AN29" s="457"/>
      <c r="AO29" s="457"/>
    </row>
    <row r="30" spans="1:41" s="172" customFormat="1" ht="104.25" customHeight="1">
      <c r="A30" s="389">
        <v>18</v>
      </c>
      <c r="B30" s="389" t="s">
        <v>178</v>
      </c>
      <c r="C30" s="449">
        <v>0</v>
      </c>
      <c r="D30" s="449">
        <v>0</v>
      </c>
      <c r="E30" s="526">
        <v>0</v>
      </c>
      <c r="F30" s="526">
        <v>0</v>
      </c>
      <c r="G30" s="449">
        <v>7</v>
      </c>
      <c r="H30" s="449">
        <v>154</v>
      </c>
      <c r="I30" s="449">
        <v>0</v>
      </c>
      <c r="J30" s="449">
        <v>0</v>
      </c>
      <c r="K30" s="449">
        <v>5</v>
      </c>
      <c r="L30" s="449">
        <v>0</v>
      </c>
      <c r="M30" s="449">
        <v>3</v>
      </c>
      <c r="N30" s="449">
        <v>0</v>
      </c>
      <c r="O30" s="449">
        <v>0</v>
      </c>
      <c r="P30" s="449">
        <v>0</v>
      </c>
      <c r="Q30" s="449">
        <v>0</v>
      </c>
      <c r="R30" s="449">
        <v>0</v>
      </c>
      <c r="S30" s="449">
        <v>0</v>
      </c>
      <c r="T30" s="449">
        <v>0</v>
      </c>
      <c r="U30" s="449">
        <v>0</v>
      </c>
      <c r="V30" s="449">
        <v>0</v>
      </c>
      <c r="W30" s="449">
        <v>0</v>
      </c>
      <c r="X30" s="449">
        <v>0</v>
      </c>
      <c r="Y30" s="449">
        <v>0</v>
      </c>
      <c r="Z30" s="449">
        <v>0</v>
      </c>
      <c r="AA30" s="449">
        <v>0</v>
      </c>
      <c r="AB30" s="449">
        <v>0</v>
      </c>
      <c r="AC30" s="449">
        <v>0</v>
      </c>
      <c r="AD30" s="449">
        <v>0</v>
      </c>
      <c r="AE30" s="449">
        <v>0</v>
      </c>
      <c r="AF30" s="449">
        <v>0</v>
      </c>
      <c r="AG30" s="449">
        <v>0</v>
      </c>
      <c r="AH30" s="449">
        <v>0</v>
      </c>
      <c r="AI30" s="449">
        <v>0</v>
      </c>
      <c r="AJ30" s="449">
        <f t="shared" si="3"/>
        <v>15</v>
      </c>
      <c r="AK30" s="449">
        <f t="shared" si="0"/>
        <v>154</v>
      </c>
      <c r="AL30" s="448">
        <f t="shared" si="1"/>
        <v>169</v>
      </c>
      <c r="AM30" s="276"/>
      <c r="AN30" s="457"/>
      <c r="AO30" s="457"/>
    </row>
    <row r="31" spans="1:41" s="172" customFormat="1" ht="104.25" customHeight="1">
      <c r="A31" s="389">
        <v>19</v>
      </c>
      <c r="B31" s="389" t="s">
        <v>109</v>
      </c>
      <c r="C31" s="449">
        <v>0</v>
      </c>
      <c r="D31" s="449">
        <v>0</v>
      </c>
      <c r="E31" s="526">
        <v>0</v>
      </c>
      <c r="F31" s="526">
        <v>0</v>
      </c>
      <c r="G31" s="449">
        <v>0</v>
      </c>
      <c r="H31" s="449">
        <v>9</v>
      </c>
      <c r="I31" s="449">
        <v>0</v>
      </c>
      <c r="J31" s="449">
        <v>0</v>
      </c>
      <c r="K31" s="449">
        <v>0</v>
      </c>
      <c r="L31" s="449">
        <v>0</v>
      </c>
      <c r="M31" s="449">
        <v>1</v>
      </c>
      <c r="N31" s="449">
        <v>0</v>
      </c>
      <c r="O31" s="449">
        <v>0</v>
      </c>
      <c r="P31" s="449">
        <v>0</v>
      </c>
      <c r="Q31" s="449">
        <v>0</v>
      </c>
      <c r="R31" s="449">
        <v>0</v>
      </c>
      <c r="S31" s="449">
        <v>0</v>
      </c>
      <c r="T31" s="449">
        <v>0</v>
      </c>
      <c r="U31" s="449">
        <v>0</v>
      </c>
      <c r="V31" s="449">
        <v>0</v>
      </c>
      <c r="W31" s="449">
        <v>0</v>
      </c>
      <c r="X31" s="449">
        <v>0</v>
      </c>
      <c r="Y31" s="449">
        <v>0</v>
      </c>
      <c r="Z31" s="449">
        <v>0</v>
      </c>
      <c r="AA31" s="449">
        <v>0</v>
      </c>
      <c r="AB31" s="449">
        <v>0</v>
      </c>
      <c r="AC31" s="449">
        <v>0</v>
      </c>
      <c r="AD31" s="449">
        <v>0</v>
      </c>
      <c r="AE31" s="449">
        <v>0</v>
      </c>
      <c r="AF31" s="449">
        <v>0</v>
      </c>
      <c r="AG31" s="449">
        <v>0</v>
      </c>
      <c r="AH31" s="449">
        <v>0</v>
      </c>
      <c r="AI31" s="449">
        <v>0</v>
      </c>
      <c r="AJ31" s="449">
        <f t="shared" si="3"/>
        <v>1</v>
      </c>
      <c r="AK31" s="449">
        <f t="shared" si="0"/>
        <v>9</v>
      </c>
      <c r="AL31" s="448">
        <f t="shared" si="1"/>
        <v>10</v>
      </c>
      <c r="AM31" s="276"/>
      <c r="AN31" s="457"/>
      <c r="AO31" s="457"/>
    </row>
    <row r="32" spans="1:41" s="172" customFormat="1" ht="104.25" customHeight="1">
      <c r="A32" s="389">
        <v>20</v>
      </c>
      <c r="B32" s="389" t="s">
        <v>25</v>
      </c>
      <c r="C32" s="449">
        <v>0</v>
      </c>
      <c r="D32" s="449">
        <v>0</v>
      </c>
      <c r="E32" s="526">
        <v>0</v>
      </c>
      <c r="F32" s="526">
        <v>0</v>
      </c>
      <c r="G32" s="449">
        <v>0</v>
      </c>
      <c r="H32" s="449">
        <v>12</v>
      </c>
      <c r="I32" s="449">
        <v>0</v>
      </c>
      <c r="J32" s="449">
        <v>0</v>
      </c>
      <c r="K32" s="449">
        <v>10</v>
      </c>
      <c r="L32" s="449">
        <v>12</v>
      </c>
      <c r="M32" s="449">
        <v>2</v>
      </c>
      <c r="N32" s="449">
        <v>4</v>
      </c>
      <c r="O32" s="449">
        <v>0</v>
      </c>
      <c r="P32" s="449">
        <v>0</v>
      </c>
      <c r="Q32" s="449">
        <v>0</v>
      </c>
      <c r="R32" s="449">
        <v>0</v>
      </c>
      <c r="S32" s="449">
        <v>0</v>
      </c>
      <c r="T32" s="449">
        <v>6</v>
      </c>
      <c r="U32" s="449">
        <v>0</v>
      </c>
      <c r="V32" s="449">
        <v>0</v>
      </c>
      <c r="W32" s="449">
        <v>0</v>
      </c>
      <c r="X32" s="449">
        <v>0</v>
      </c>
      <c r="Y32" s="449">
        <v>2</v>
      </c>
      <c r="Z32" s="449">
        <v>1</v>
      </c>
      <c r="AA32" s="449">
        <v>0</v>
      </c>
      <c r="AB32" s="449">
        <v>0</v>
      </c>
      <c r="AC32" s="449">
        <v>0</v>
      </c>
      <c r="AD32" s="449">
        <v>0</v>
      </c>
      <c r="AE32" s="449">
        <v>0</v>
      </c>
      <c r="AF32" s="449">
        <v>0</v>
      </c>
      <c r="AG32" s="449">
        <v>0</v>
      </c>
      <c r="AH32" s="449">
        <v>0</v>
      </c>
      <c r="AI32" s="449">
        <v>0</v>
      </c>
      <c r="AJ32" s="449">
        <f t="shared" si="3"/>
        <v>14</v>
      </c>
      <c r="AK32" s="449">
        <f t="shared" si="0"/>
        <v>35</v>
      </c>
      <c r="AL32" s="448">
        <f t="shared" si="1"/>
        <v>49</v>
      </c>
      <c r="AM32" s="276"/>
      <c r="AN32" s="457"/>
      <c r="AO32" s="457"/>
    </row>
    <row r="33" spans="1:41" s="173" customFormat="1" ht="104.25" customHeight="1">
      <c r="A33" s="580" t="s">
        <v>107</v>
      </c>
      <c r="B33" s="581"/>
      <c r="C33" s="448">
        <f>SUM(C29:C32)</f>
        <v>0</v>
      </c>
      <c r="D33" s="448">
        <f aca="true" t="shared" si="10" ref="D33:AI33">SUM(D29:D32)</f>
        <v>0</v>
      </c>
      <c r="E33" s="527">
        <f t="shared" si="10"/>
        <v>0</v>
      </c>
      <c r="F33" s="527">
        <f t="shared" si="10"/>
        <v>0</v>
      </c>
      <c r="G33" s="448">
        <f t="shared" si="10"/>
        <v>8</v>
      </c>
      <c r="H33" s="448">
        <f t="shared" si="10"/>
        <v>290</v>
      </c>
      <c r="I33" s="448">
        <f t="shared" si="10"/>
        <v>0</v>
      </c>
      <c r="J33" s="448">
        <f t="shared" si="10"/>
        <v>0</v>
      </c>
      <c r="K33" s="448">
        <f t="shared" si="10"/>
        <v>22</v>
      </c>
      <c r="L33" s="448">
        <f t="shared" si="10"/>
        <v>16</v>
      </c>
      <c r="M33" s="448">
        <f t="shared" si="10"/>
        <v>9</v>
      </c>
      <c r="N33" s="448">
        <f t="shared" si="10"/>
        <v>5</v>
      </c>
      <c r="O33" s="448">
        <f t="shared" si="10"/>
        <v>0</v>
      </c>
      <c r="P33" s="448">
        <f t="shared" si="10"/>
        <v>0</v>
      </c>
      <c r="Q33" s="448">
        <f t="shared" si="10"/>
        <v>0</v>
      </c>
      <c r="R33" s="448">
        <f t="shared" si="10"/>
        <v>0</v>
      </c>
      <c r="S33" s="448">
        <f t="shared" si="10"/>
        <v>0</v>
      </c>
      <c r="T33" s="448">
        <f t="shared" si="10"/>
        <v>6</v>
      </c>
      <c r="U33" s="448">
        <f t="shared" si="10"/>
        <v>0</v>
      </c>
      <c r="V33" s="448">
        <f t="shared" si="10"/>
        <v>0</v>
      </c>
      <c r="W33" s="448">
        <f t="shared" si="10"/>
        <v>0</v>
      </c>
      <c r="X33" s="448">
        <f t="shared" si="10"/>
        <v>0</v>
      </c>
      <c r="Y33" s="448">
        <f t="shared" si="10"/>
        <v>2</v>
      </c>
      <c r="Z33" s="448">
        <f t="shared" si="10"/>
        <v>1</v>
      </c>
      <c r="AA33" s="448">
        <f t="shared" si="10"/>
        <v>0</v>
      </c>
      <c r="AB33" s="448">
        <f t="shared" si="10"/>
        <v>0</v>
      </c>
      <c r="AC33" s="448">
        <f t="shared" si="10"/>
        <v>0</v>
      </c>
      <c r="AD33" s="448">
        <f t="shared" si="10"/>
        <v>0</v>
      </c>
      <c r="AE33" s="448">
        <f t="shared" si="10"/>
        <v>0</v>
      </c>
      <c r="AF33" s="448">
        <f t="shared" si="10"/>
        <v>0</v>
      </c>
      <c r="AG33" s="448">
        <f t="shared" si="10"/>
        <v>0</v>
      </c>
      <c r="AH33" s="448">
        <f t="shared" si="10"/>
        <v>0</v>
      </c>
      <c r="AI33" s="448">
        <f t="shared" si="10"/>
        <v>0</v>
      </c>
      <c r="AJ33" s="448">
        <f t="shared" si="3"/>
        <v>41</v>
      </c>
      <c r="AK33" s="448">
        <f t="shared" si="0"/>
        <v>318</v>
      </c>
      <c r="AL33" s="448">
        <f t="shared" si="1"/>
        <v>359</v>
      </c>
      <c r="AM33" s="476"/>
      <c r="AN33" s="520"/>
      <c r="AO33" s="520"/>
    </row>
    <row r="34" spans="1:41" s="172" customFormat="1" ht="104.25" customHeight="1">
      <c r="A34" s="389">
        <v>21</v>
      </c>
      <c r="B34" s="389" t="s">
        <v>26</v>
      </c>
      <c r="C34" s="449">
        <v>0</v>
      </c>
      <c r="D34" s="449">
        <v>0</v>
      </c>
      <c r="E34" s="526">
        <v>0</v>
      </c>
      <c r="F34" s="526">
        <v>0</v>
      </c>
      <c r="G34" s="449">
        <v>0</v>
      </c>
      <c r="H34" s="449">
        <v>29</v>
      </c>
      <c r="I34" s="449">
        <v>0</v>
      </c>
      <c r="J34" s="449">
        <v>0</v>
      </c>
      <c r="K34" s="449">
        <v>0</v>
      </c>
      <c r="L34" s="449">
        <v>0</v>
      </c>
      <c r="M34" s="449">
        <v>0</v>
      </c>
      <c r="N34" s="449">
        <v>0</v>
      </c>
      <c r="O34" s="449">
        <v>0</v>
      </c>
      <c r="P34" s="449">
        <v>0</v>
      </c>
      <c r="Q34" s="449">
        <v>0</v>
      </c>
      <c r="R34" s="449">
        <v>0</v>
      </c>
      <c r="S34" s="449">
        <v>0</v>
      </c>
      <c r="T34" s="449">
        <v>0</v>
      </c>
      <c r="U34" s="449">
        <v>0</v>
      </c>
      <c r="V34" s="449">
        <v>0</v>
      </c>
      <c r="W34" s="449">
        <v>0</v>
      </c>
      <c r="X34" s="449">
        <v>0</v>
      </c>
      <c r="Y34" s="449">
        <v>0</v>
      </c>
      <c r="Z34" s="449">
        <v>0</v>
      </c>
      <c r="AA34" s="449">
        <v>0</v>
      </c>
      <c r="AB34" s="449">
        <v>0</v>
      </c>
      <c r="AC34" s="449">
        <v>0</v>
      </c>
      <c r="AD34" s="449">
        <v>0</v>
      </c>
      <c r="AE34" s="449">
        <v>0</v>
      </c>
      <c r="AF34" s="449">
        <v>0</v>
      </c>
      <c r="AG34" s="449">
        <v>0</v>
      </c>
      <c r="AH34" s="449">
        <v>0</v>
      </c>
      <c r="AI34" s="449">
        <v>0</v>
      </c>
      <c r="AJ34" s="449">
        <f t="shared" si="3"/>
        <v>0</v>
      </c>
      <c r="AK34" s="449">
        <f t="shared" si="0"/>
        <v>29</v>
      </c>
      <c r="AL34" s="448">
        <f t="shared" si="1"/>
        <v>29</v>
      </c>
      <c r="AM34" s="276"/>
      <c r="AN34" s="457"/>
      <c r="AO34" s="457"/>
    </row>
    <row r="35" spans="1:41" s="172" customFormat="1" ht="104.25" customHeight="1">
      <c r="A35" s="389">
        <v>22</v>
      </c>
      <c r="B35" s="389" t="s">
        <v>27</v>
      </c>
      <c r="C35" s="449">
        <v>0</v>
      </c>
      <c r="D35" s="449">
        <v>0</v>
      </c>
      <c r="E35" s="526">
        <v>0</v>
      </c>
      <c r="F35" s="526">
        <v>0</v>
      </c>
      <c r="G35" s="449">
        <v>3</v>
      </c>
      <c r="H35" s="449">
        <v>71</v>
      </c>
      <c r="I35" s="449">
        <v>0</v>
      </c>
      <c r="J35" s="449">
        <v>0</v>
      </c>
      <c r="K35" s="449">
        <v>0</v>
      </c>
      <c r="L35" s="449">
        <v>7</v>
      </c>
      <c r="M35" s="449">
        <v>0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>
        <v>0</v>
      </c>
      <c r="U35" s="449">
        <v>0</v>
      </c>
      <c r="V35" s="449">
        <v>0</v>
      </c>
      <c r="W35" s="449">
        <v>0</v>
      </c>
      <c r="X35" s="449">
        <v>0</v>
      </c>
      <c r="Y35" s="449">
        <v>0</v>
      </c>
      <c r="Z35" s="449">
        <v>0</v>
      </c>
      <c r="AA35" s="449">
        <v>0</v>
      </c>
      <c r="AB35" s="449">
        <v>0</v>
      </c>
      <c r="AC35" s="449">
        <v>0</v>
      </c>
      <c r="AD35" s="449">
        <v>0</v>
      </c>
      <c r="AE35" s="449">
        <v>0</v>
      </c>
      <c r="AF35" s="449">
        <v>0</v>
      </c>
      <c r="AG35" s="449">
        <v>0</v>
      </c>
      <c r="AH35" s="449">
        <v>0</v>
      </c>
      <c r="AI35" s="449">
        <v>0</v>
      </c>
      <c r="AJ35" s="449">
        <f t="shared" si="3"/>
        <v>3</v>
      </c>
      <c r="AK35" s="449">
        <f t="shared" si="0"/>
        <v>78</v>
      </c>
      <c r="AL35" s="448">
        <f t="shared" si="1"/>
        <v>81</v>
      </c>
      <c r="AM35" s="276"/>
      <c r="AN35" s="457"/>
      <c r="AO35" s="457"/>
    </row>
    <row r="36" spans="1:41" s="172" customFormat="1" ht="104.25" customHeight="1">
      <c r="A36" s="389">
        <v>23</v>
      </c>
      <c r="B36" s="389" t="s">
        <v>28</v>
      </c>
      <c r="C36" s="449">
        <v>0</v>
      </c>
      <c r="D36" s="449">
        <v>0</v>
      </c>
      <c r="E36" s="526">
        <v>0</v>
      </c>
      <c r="F36" s="526">
        <v>0</v>
      </c>
      <c r="G36" s="449">
        <v>0</v>
      </c>
      <c r="H36" s="449">
        <v>29</v>
      </c>
      <c r="I36" s="449">
        <v>0</v>
      </c>
      <c r="J36" s="449">
        <v>0</v>
      </c>
      <c r="K36" s="449">
        <v>0</v>
      </c>
      <c r="L36" s="449">
        <v>0</v>
      </c>
      <c r="M36" s="449">
        <v>0</v>
      </c>
      <c r="N36" s="449">
        <v>0</v>
      </c>
      <c r="O36" s="449">
        <v>0</v>
      </c>
      <c r="P36" s="449">
        <v>0</v>
      </c>
      <c r="Q36" s="449">
        <v>0</v>
      </c>
      <c r="R36" s="449">
        <v>0</v>
      </c>
      <c r="S36" s="449">
        <v>0</v>
      </c>
      <c r="T36" s="449">
        <v>0</v>
      </c>
      <c r="U36" s="449">
        <v>0</v>
      </c>
      <c r="V36" s="449">
        <v>0</v>
      </c>
      <c r="W36" s="449">
        <v>0</v>
      </c>
      <c r="X36" s="449">
        <v>0</v>
      </c>
      <c r="Y36" s="449">
        <v>0</v>
      </c>
      <c r="Z36" s="449">
        <v>0</v>
      </c>
      <c r="AA36" s="449">
        <v>0</v>
      </c>
      <c r="AB36" s="449">
        <v>0</v>
      </c>
      <c r="AC36" s="449">
        <v>0</v>
      </c>
      <c r="AD36" s="449">
        <v>0</v>
      </c>
      <c r="AE36" s="449">
        <v>0</v>
      </c>
      <c r="AF36" s="449">
        <v>0</v>
      </c>
      <c r="AG36" s="449">
        <v>0</v>
      </c>
      <c r="AH36" s="449">
        <v>0</v>
      </c>
      <c r="AI36" s="449">
        <v>0</v>
      </c>
      <c r="AJ36" s="449">
        <f t="shared" si="3"/>
        <v>0</v>
      </c>
      <c r="AK36" s="449">
        <f t="shared" si="0"/>
        <v>29</v>
      </c>
      <c r="AL36" s="448">
        <f t="shared" si="1"/>
        <v>29</v>
      </c>
      <c r="AM36" s="276"/>
      <c r="AN36" s="457"/>
      <c r="AO36" s="457"/>
    </row>
    <row r="37" spans="1:41" s="172" customFormat="1" ht="104.25" customHeight="1">
      <c r="A37" s="389">
        <v>24</v>
      </c>
      <c r="B37" s="389" t="s">
        <v>45</v>
      </c>
      <c r="C37" s="449">
        <v>0</v>
      </c>
      <c r="D37" s="449">
        <v>0</v>
      </c>
      <c r="E37" s="526">
        <v>0</v>
      </c>
      <c r="F37" s="526">
        <v>0</v>
      </c>
      <c r="G37" s="449">
        <v>0</v>
      </c>
      <c r="H37" s="449">
        <v>16</v>
      </c>
      <c r="I37" s="449">
        <v>0</v>
      </c>
      <c r="J37" s="449">
        <v>0</v>
      </c>
      <c r="K37" s="449">
        <v>0</v>
      </c>
      <c r="L37" s="449">
        <v>0</v>
      </c>
      <c r="M37" s="449">
        <v>0</v>
      </c>
      <c r="N37" s="449">
        <v>0</v>
      </c>
      <c r="O37" s="449">
        <v>0</v>
      </c>
      <c r="P37" s="449">
        <v>0</v>
      </c>
      <c r="Q37" s="449">
        <v>0</v>
      </c>
      <c r="R37" s="449">
        <v>0</v>
      </c>
      <c r="S37" s="449">
        <v>0</v>
      </c>
      <c r="T37" s="449">
        <v>0</v>
      </c>
      <c r="U37" s="449">
        <v>0</v>
      </c>
      <c r="V37" s="449">
        <v>1</v>
      </c>
      <c r="W37" s="449">
        <v>0</v>
      </c>
      <c r="X37" s="449">
        <v>0</v>
      </c>
      <c r="Y37" s="449">
        <v>0</v>
      </c>
      <c r="Z37" s="449">
        <v>0</v>
      </c>
      <c r="AA37" s="449">
        <v>0</v>
      </c>
      <c r="AB37" s="449">
        <v>0</v>
      </c>
      <c r="AC37" s="449">
        <v>0</v>
      </c>
      <c r="AD37" s="449">
        <v>0</v>
      </c>
      <c r="AE37" s="449">
        <v>0</v>
      </c>
      <c r="AF37" s="449">
        <v>0</v>
      </c>
      <c r="AG37" s="449">
        <v>0</v>
      </c>
      <c r="AH37" s="449">
        <v>0</v>
      </c>
      <c r="AI37" s="449">
        <v>0</v>
      </c>
      <c r="AJ37" s="449">
        <f t="shared" si="3"/>
        <v>0</v>
      </c>
      <c r="AK37" s="449">
        <f t="shared" si="0"/>
        <v>17</v>
      </c>
      <c r="AL37" s="448">
        <f t="shared" si="1"/>
        <v>17</v>
      </c>
      <c r="AM37" s="276"/>
      <c r="AN37" s="457"/>
      <c r="AO37" s="457"/>
    </row>
    <row r="38" spans="1:41" s="173" customFormat="1" ht="104.25" customHeight="1">
      <c r="A38" s="580" t="s">
        <v>29</v>
      </c>
      <c r="B38" s="581"/>
      <c r="C38" s="448">
        <f>SUM(C34:C37)</f>
        <v>0</v>
      </c>
      <c r="D38" s="448">
        <f aca="true" t="shared" si="11" ref="D38:AI38">SUM(D34:D37)</f>
        <v>0</v>
      </c>
      <c r="E38" s="527">
        <f t="shared" si="11"/>
        <v>0</v>
      </c>
      <c r="F38" s="527">
        <f t="shared" si="11"/>
        <v>0</v>
      </c>
      <c r="G38" s="448">
        <f t="shared" si="11"/>
        <v>3</v>
      </c>
      <c r="H38" s="448">
        <f t="shared" si="11"/>
        <v>145</v>
      </c>
      <c r="I38" s="448">
        <f t="shared" si="11"/>
        <v>0</v>
      </c>
      <c r="J38" s="448">
        <f t="shared" si="11"/>
        <v>0</v>
      </c>
      <c r="K38" s="448">
        <f t="shared" si="11"/>
        <v>0</v>
      </c>
      <c r="L38" s="448">
        <f t="shared" si="11"/>
        <v>7</v>
      </c>
      <c r="M38" s="448">
        <f t="shared" si="11"/>
        <v>0</v>
      </c>
      <c r="N38" s="448">
        <f t="shared" si="11"/>
        <v>0</v>
      </c>
      <c r="O38" s="448">
        <f t="shared" si="11"/>
        <v>0</v>
      </c>
      <c r="P38" s="448">
        <f t="shared" si="11"/>
        <v>0</v>
      </c>
      <c r="Q38" s="448">
        <f t="shared" si="11"/>
        <v>0</v>
      </c>
      <c r="R38" s="448">
        <f t="shared" si="11"/>
        <v>0</v>
      </c>
      <c r="S38" s="448">
        <f t="shared" si="11"/>
        <v>0</v>
      </c>
      <c r="T38" s="448">
        <f t="shared" si="11"/>
        <v>0</v>
      </c>
      <c r="U38" s="448">
        <f t="shared" si="11"/>
        <v>0</v>
      </c>
      <c r="V38" s="448">
        <f t="shared" si="11"/>
        <v>1</v>
      </c>
      <c r="W38" s="448">
        <f t="shared" si="11"/>
        <v>0</v>
      </c>
      <c r="X38" s="448">
        <f t="shared" si="11"/>
        <v>0</v>
      </c>
      <c r="Y38" s="448">
        <f t="shared" si="11"/>
        <v>0</v>
      </c>
      <c r="Z38" s="448">
        <f t="shared" si="11"/>
        <v>0</v>
      </c>
      <c r="AA38" s="448">
        <f t="shared" si="11"/>
        <v>0</v>
      </c>
      <c r="AB38" s="448">
        <f t="shared" si="11"/>
        <v>0</v>
      </c>
      <c r="AC38" s="448">
        <f t="shared" si="11"/>
        <v>0</v>
      </c>
      <c r="AD38" s="448">
        <f t="shared" si="11"/>
        <v>0</v>
      </c>
      <c r="AE38" s="448">
        <f t="shared" si="11"/>
        <v>0</v>
      </c>
      <c r="AF38" s="448">
        <f t="shared" si="11"/>
        <v>0</v>
      </c>
      <c r="AG38" s="448">
        <f t="shared" si="11"/>
        <v>0</v>
      </c>
      <c r="AH38" s="448">
        <f t="shared" si="11"/>
        <v>0</v>
      </c>
      <c r="AI38" s="448">
        <f t="shared" si="11"/>
        <v>0</v>
      </c>
      <c r="AJ38" s="448">
        <f>C38+E38+G38+I38+K38+M38+O38+Q38+S38+U38+W38+Y38+AA38+AC38+AE38+AG38+AH38+AI38</f>
        <v>3</v>
      </c>
      <c r="AK38" s="448">
        <f t="shared" si="0"/>
        <v>153</v>
      </c>
      <c r="AL38" s="448">
        <f t="shared" si="1"/>
        <v>156</v>
      </c>
      <c r="AM38" s="476"/>
      <c r="AN38" s="476"/>
      <c r="AO38" s="475"/>
    </row>
    <row r="39" spans="1:41" s="523" customFormat="1" ht="104.25" customHeight="1">
      <c r="A39" s="580" t="s">
        <v>30</v>
      </c>
      <c r="B39" s="581"/>
      <c r="C39" s="448">
        <f>C28+C33+C38</f>
        <v>0</v>
      </c>
      <c r="D39" s="448">
        <f aca="true" t="shared" si="12" ref="D39:AI39">D28+D33+D38</f>
        <v>0</v>
      </c>
      <c r="E39" s="527">
        <f t="shared" si="12"/>
        <v>0</v>
      </c>
      <c r="F39" s="527">
        <f t="shared" si="12"/>
        <v>0</v>
      </c>
      <c r="G39" s="448">
        <f t="shared" si="12"/>
        <v>22</v>
      </c>
      <c r="H39" s="448">
        <f t="shared" si="12"/>
        <v>565</v>
      </c>
      <c r="I39" s="448">
        <f t="shared" si="12"/>
        <v>0</v>
      </c>
      <c r="J39" s="448">
        <f t="shared" si="12"/>
        <v>0</v>
      </c>
      <c r="K39" s="448">
        <f t="shared" si="12"/>
        <v>32</v>
      </c>
      <c r="L39" s="448">
        <f t="shared" si="12"/>
        <v>28</v>
      </c>
      <c r="M39" s="448">
        <f t="shared" si="12"/>
        <v>28</v>
      </c>
      <c r="N39" s="448">
        <f t="shared" si="12"/>
        <v>6</v>
      </c>
      <c r="O39" s="448">
        <f t="shared" si="12"/>
        <v>0</v>
      </c>
      <c r="P39" s="448">
        <f t="shared" si="12"/>
        <v>0</v>
      </c>
      <c r="Q39" s="448">
        <f t="shared" si="12"/>
        <v>0</v>
      </c>
      <c r="R39" s="448">
        <f t="shared" si="12"/>
        <v>0</v>
      </c>
      <c r="S39" s="448">
        <f t="shared" si="12"/>
        <v>2</v>
      </c>
      <c r="T39" s="448">
        <f t="shared" si="12"/>
        <v>6</v>
      </c>
      <c r="U39" s="448">
        <f t="shared" si="12"/>
        <v>0</v>
      </c>
      <c r="V39" s="448">
        <f t="shared" si="12"/>
        <v>1</v>
      </c>
      <c r="W39" s="448">
        <f t="shared" si="12"/>
        <v>0</v>
      </c>
      <c r="X39" s="448">
        <f t="shared" si="12"/>
        <v>0</v>
      </c>
      <c r="Y39" s="448">
        <f t="shared" si="12"/>
        <v>2</v>
      </c>
      <c r="Z39" s="448">
        <f t="shared" si="12"/>
        <v>1</v>
      </c>
      <c r="AA39" s="448">
        <f t="shared" si="12"/>
        <v>0</v>
      </c>
      <c r="AB39" s="448">
        <f t="shared" si="12"/>
        <v>0</v>
      </c>
      <c r="AC39" s="448">
        <f t="shared" si="12"/>
        <v>0</v>
      </c>
      <c r="AD39" s="448">
        <f t="shared" si="12"/>
        <v>0</v>
      </c>
      <c r="AE39" s="448">
        <f t="shared" si="12"/>
        <v>0</v>
      </c>
      <c r="AF39" s="448">
        <f t="shared" si="12"/>
        <v>0</v>
      </c>
      <c r="AG39" s="448">
        <f t="shared" si="12"/>
        <v>0</v>
      </c>
      <c r="AH39" s="448">
        <f t="shared" si="12"/>
        <v>0</v>
      </c>
      <c r="AI39" s="448">
        <f t="shared" si="12"/>
        <v>0</v>
      </c>
      <c r="AJ39" s="448">
        <f>C39+E39+G39+I39+K39+M39+O39+Q39+S39+U39+W39+Y39+AA39+AC39+AE39+AG39+AH39+AI39</f>
        <v>86</v>
      </c>
      <c r="AK39" s="448">
        <f t="shared" si="0"/>
        <v>607</v>
      </c>
      <c r="AL39" s="448">
        <f t="shared" si="1"/>
        <v>693</v>
      </c>
      <c r="AM39" s="476"/>
      <c r="AO39" s="328"/>
    </row>
    <row r="40" spans="1:41" s="172" customFormat="1" ht="104.25" customHeight="1">
      <c r="A40" s="389">
        <v>25</v>
      </c>
      <c r="B40" s="389" t="s">
        <v>31</v>
      </c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49">
        <v>42</v>
      </c>
      <c r="I40" s="449">
        <v>0</v>
      </c>
      <c r="J40" s="449">
        <v>0</v>
      </c>
      <c r="K40" s="449">
        <v>0</v>
      </c>
      <c r="L40" s="449">
        <v>0</v>
      </c>
      <c r="M40" s="449">
        <v>0</v>
      </c>
      <c r="N40" s="449">
        <v>0</v>
      </c>
      <c r="O40" s="449">
        <v>0</v>
      </c>
      <c r="P40" s="449">
        <v>0</v>
      </c>
      <c r="Q40" s="449">
        <v>0</v>
      </c>
      <c r="R40" s="449">
        <v>0</v>
      </c>
      <c r="S40" s="449">
        <v>0</v>
      </c>
      <c r="T40" s="449">
        <v>0</v>
      </c>
      <c r="U40" s="449">
        <v>0</v>
      </c>
      <c r="V40" s="449">
        <v>0</v>
      </c>
      <c r="W40" s="449">
        <v>0</v>
      </c>
      <c r="X40" s="449">
        <v>0</v>
      </c>
      <c r="Y40" s="449">
        <v>0</v>
      </c>
      <c r="Z40" s="449">
        <v>0</v>
      </c>
      <c r="AA40" s="449">
        <v>0</v>
      </c>
      <c r="AB40" s="449">
        <v>0</v>
      </c>
      <c r="AC40" s="449">
        <v>0</v>
      </c>
      <c r="AD40" s="449">
        <v>0</v>
      </c>
      <c r="AE40" s="449">
        <v>0</v>
      </c>
      <c r="AF40" s="449">
        <v>0</v>
      </c>
      <c r="AG40" s="449">
        <v>0</v>
      </c>
      <c r="AH40" s="449">
        <v>0</v>
      </c>
      <c r="AI40" s="449">
        <v>0</v>
      </c>
      <c r="AJ40" s="449">
        <f t="shared" si="3"/>
        <v>0</v>
      </c>
      <c r="AK40" s="449">
        <f t="shared" si="0"/>
        <v>42</v>
      </c>
      <c r="AL40" s="448">
        <f t="shared" si="1"/>
        <v>42</v>
      </c>
      <c r="AM40" s="276"/>
      <c r="AN40" s="276"/>
      <c r="AO40" s="276"/>
    </row>
    <row r="41" spans="1:41" s="172" customFormat="1" ht="104.25" customHeight="1">
      <c r="A41" s="389">
        <v>26</v>
      </c>
      <c r="B41" s="389" t="s">
        <v>174</v>
      </c>
      <c r="C41" s="449">
        <v>0</v>
      </c>
      <c r="D41" s="449">
        <v>0</v>
      </c>
      <c r="E41" s="449">
        <v>0</v>
      </c>
      <c r="F41" s="449">
        <v>0</v>
      </c>
      <c r="G41" s="449">
        <v>0</v>
      </c>
      <c r="H41" s="449">
        <v>19</v>
      </c>
      <c r="I41" s="449">
        <v>0</v>
      </c>
      <c r="J41" s="449">
        <v>0</v>
      </c>
      <c r="K41" s="449">
        <v>0</v>
      </c>
      <c r="L41" s="449">
        <v>0</v>
      </c>
      <c r="M41" s="449">
        <v>0</v>
      </c>
      <c r="N41" s="449">
        <v>0</v>
      </c>
      <c r="O41" s="449">
        <v>0</v>
      </c>
      <c r="P41" s="449">
        <v>0</v>
      </c>
      <c r="Q41" s="449">
        <v>0</v>
      </c>
      <c r="R41" s="449">
        <v>0</v>
      </c>
      <c r="S41" s="449">
        <v>0</v>
      </c>
      <c r="T41" s="449">
        <v>0</v>
      </c>
      <c r="U41" s="449">
        <v>0</v>
      </c>
      <c r="V41" s="449">
        <v>0</v>
      </c>
      <c r="W41" s="449">
        <v>0</v>
      </c>
      <c r="X41" s="449">
        <v>0</v>
      </c>
      <c r="Y41" s="449">
        <v>0</v>
      </c>
      <c r="Z41" s="449">
        <v>0</v>
      </c>
      <c r="AA41" s="449">
        <v>0</v>
      </c>
      <c r="AB41" s="449">
        <v>0</v>
      </c>
      <c r="AC41" s="449">
        <v>0</v>
      </c>
      <c r="AD41" s="449">
        <v>0</v>
      </c>
      <c r="AE41" s="449">
        <v>0</v>
      </c>
      <c r="AF41" s="449">
        <v>0</v>
      </c>
      <c r="AG41" s="449">
        <v>0</v>
      </c>
      <c r="AH41" s="449">
        <v>0</v>
      </c>
      <c r="AI41" s="449">
        <v>0</v>
      </c>
      <c r="AJ41" s="449">
        <f t="shared" si="3"/>
        <v>0</v>
      </c>
      <c r="AK41" s="449">
        <f t="shared" si="0"/>
        <v>19</v>
      </c>
      <c r="AL41" s="448">
        <f t="shared" si="1"/>
        <v>19</v>
      </c>
      <c r="AM41" s="276"/>
      <c r="AN41" s="276"/>
      <c r="AO41" s="276"/>
    </row>
    <row r="42" spans="1:41" s="172" customFormat="1" ht="104.25" customHeight="1">
      <c r="A42" s="389">
        <v>27</v>
      </c>
      <c r="B42" s="389" t="s">
        <v>32</v>
      </c>
      <c r="C42" s="449">
        <v>0</v>
      </c>
      <c r="D42" s="449">
        <v>0</v>
      </c>
      <c r="E42" s="449">
        <v>0</v>
      </c>
      <c r="F42" s="449">
        <v>0</v>
      </c>
      <c r="G42" s="449">
        <v>15</v>
      </c>
      <c r="H42" s="449">
        <v>720</v>
      </c>
      <c r="I42" s="449">
        <v>0</v>
      </c>
      <c r="J42" s="449">
        <v>0</v>
      </c>
      <c r="K42" s="449">
        <v>9</v>
      </c>
      <c r="L42" s="449">
        <v>7</v>
      </c>
      <c r="M42" s="449">
        <v>0</v>
      </c>
      <c r="N42" s="449">
        <v>0</v>
      </c>
      <c r="O42" s="449">
        <v>0</v>
      </c>
      <c r="P42" s="449">
        <v>0</v>
      </c>
      <c r="Q42" s="449">
        <v>0</v>
      </c>
      <c r="R42" s="449">
        <v>0</v>
      </c>
      <c r="S42" s="449">
        <v>0</v>
      </c>
      <c r="T42" s="449">
        <v>0</v>
      </c>
      <c r="U42" s="449">
        <v>0</v>
      </c>
      <c r="V42" s="449">
        <v>0</v>
      </c>
      <c r="W42" s="449">
        <v>0</v>
      </c>
      <c r="X42" s="449">
        <v>0</v>
      </c>
      <c r="Y42" s="449">
        <v>0</v>
      </c>
      <c r="Z42" s="449">
        <v>0</v>
      </c>
      <c r="AA42" s="449">
        <v>0</v>
      </c>
      <c r="AB42" s="449">
        <v>0</v>
      </c>
      <c r="AC42" s="449">
        <v>0</v>
      </c>
      <c r="AD42" s="449">
        <v>0</v>
      </c>
      <c r="AE42" s="449">
        <v>0</v>
      </c>
      <c r="AF42" s="449">
        <v>0</v>
      </c>
      <c r="AG42" s="449">
        <v>0</v>
      </c>
      <c r="AH42" s="449">
        <v>0</v>
      </c>
      <c r="AI42" s="449">
        <v>0</v>
      </c>
      <c r="AJ42" s="449">
        <f t="shared" si="3"/>
        <v>24</v>
      </c>
      <c r="AK42" s="449">
        <f t="shared" si="0"/>
        <v>727</v>
      </c>
      <c r="AL42" s="448">
        <f t="shared" si="1"/>
        <v>751</v>
      </c>
      <c r="AM42" s="276"/>
      <c r="AN42" s="276"/>
      <c r="AO42" s="470"/>
    </row>
    <row r="43" spans="1:41" s="172" customFormat="1" ht="104.25" customHeight="1">
      <c r="A43" s="389">
        <v>28</v>
      </c>
      <c r="B43" s="389" t="s">
        <v>33</v>
      </c>
      <c r="C43" s="449">
        <v>0</v>
      </c>
      <c r="D43" s="449">
        <v>0</v>
      </c>
      <c r="E43" s="449">
        <v>0</v>
      </c>
      <c r="F43" s="449">
        <v>0</v>
      </c>
      <c r="G43" s="449">
        <v>0</v>
      </c>
      <c r="H43" s="449">
        <v>72</v>
      </c>
      <c r="I43" s="449">
        <v>0</v>
      </c>
      <c r="J43" s="449">
        <v>0</v>
      </c>
      <c r="K43" s="449">
        <v>0</v>
      </c>
      <c r="L43" s="449">
        <v>0</v>
      </c>
      <c r="M43" s="449">
        <v>0</v>
      </c>
      <c r="N43" s="449">
        <v>0</v>
      </c>
      <c r="O43" s="449">
        <v>0</v>
      </c>
      <c r="P43" s="449">
        <v>0</v>
      </c>
      <c r="Q43" s="449">
        <v>0</v>
      </c>
      <c r="R43" s="449">
        <v>0</v>
      </c>
      <c r="S43" s="449">
        <v>0</v>
      </c>
      <c r="T43" s="449">
        <v>0</v>
      </c>
      <c r="U43" s="449">
        <v>0</v>
      </c>
      <c r="V43" s="449">
        <v>0</v>
      </c>
      <c r="W43" s="449">
        <v>0</v>
      </c>
      <c r="X43" s="449">
        <v>0</v>
      </c>
      <c r="Y43" s="449">
        <v>0</v>
      </c>
      <c r="Z43" s="449">
        <v>0</v>
      </c>
      <c r="AA43" s="449">
        <v>0</v>
      </c>
      <c r="AB43" s="449">
        <v>0</v>
      </c>
      <c r="AC43" s="449">
        <v>0</v>
      </c>
      <c r="AD43" s="449">
        <v>0</v>
      </c>
      <c r="AE43" s="449">
        <v>0</v>
      </c>
      <c r="AF43" s="449">
        <v>0</v>
      </c>
      <c r="AG43" s="449">
        <v>0</v>
      </c>
      <c r="AH43" s="449">
        <v>0</v>
      </c>
      <c r="AI43" s="449">
        <v>0</v>
      </c>
      <c r="AJ43" s="449">
        <f t="shared" si="3"/>
        <v>0</v>
      </c>
      <c r="AK43" s="449">
        <f t="shared" si="0"/>
        <v>72</v>
      </c>
      <c r="AL43" s="448">
        <f t="shared" si="1"/>
        <v>72</v>
      </c>
      <c r="AM43" s="276" t="s">
        <v>103</v>
      </c>
      <c r="AN43" s="276"/>
      <c r="AO43" s="470"/>
    </row>
    <row r="44" spans="1:41" s="173" customFormat="1" ht="104.25" customHeight="1">
      <c r="A44" s="580" t="s">
        <v>34</v>
      </c>
      <c r="B44" s="581"/>
      <c r="C44" s="448">
        <f>SUM(C40:C43)</f>
        <v>0</v>
      </c>
      <c r="D44" s="448">
        <f aca="true" t="shared" si="13" ref="D44:AI44">SUM(D40:D43)</f>
        <v>0</v>
      </c>
      <c r="E44" s="527">
        <f t="shared" si="13"/>
        <v>0</v>
      </c>
      <c r="F44" s="527">
        <f t="shared" si="13"/>
        <v>0</v>
      </c>
      <c r="G44" s="448">
        <f t="shared" si="13"/>
        <v>15</v>
      </c>
      <c r="H44" s="448">
        <f t="shared" si="13"/>
        <v>853</v>
      </c>
      <c r="I44" s="448">
        <f t="shared" si="13"/>
        <v>0</v>
      </c>
      <c r="J44" s="448">
        <f t="shared" si="13"/>
        <v>0</v>
      </c>
      <c r="K44" s="448">
        <f t="shared" si="13"/>
        <v>9</v>
      </c>
      <c r="L44" s="448">
        <f t="shared" si="13"/>
        <v>7</v>
      </c>
      <c r="M44" s="448">
        <f t="shared" si="13"/>
        <v>0</v>
      </c>
      <c r="N44" s="448">
        <f t="shared" si="13"/>
        <v>0</v>
      </c>
      <c r="O44" s="448">
        <f t="shared" si="13"/>
        <v>0</v>
      </c>
      <c r="P44" s="448">
        <f t="shared" si="13"/>
        <v>0</v>
      </c>
      <c r="Q44" s="448">
        <f t="shared" si="13"/>
        <v>0</v>
      </c>
      <c r="R44" s="448">
        <f t="shared" si="13"/>
        <v>0</v>
      </c>
      <c r="S44" s="448">
        <f t="shared" si="13"/>
        <v>0</v>
      </c>
      <c r="T44" s="448">
        <f t="shared" si="13"/>
        <v>0</v>
      </c>
      <c r="U44" s="448">
        <f t="shared" si="13"/>
        <v>0</v>
      </c>
      <c r="V44" s="448">
        <f t="shared" si="13"/>
        <v>0</v>
      </c>
      <c r="W44" s="448">
        <f t="shared" si="13"/>
        <v>0</v>
      </c>
      <c r="X44" s="448">
        <f t="shared" si="13"/>
        <v>0</v>
      </c>
      <c r="Y44" s="448">
        <f t="shared" si="13"/>
        <v>0</v>
      </c>
      <c r="Z44" s="448">
        <f t="shared" si="13"/>
        <v>0</v>
      </c>
      <c r="AA44" s="448">
        <f t="shared" si="13"/>
        <v>0</v>
      </c>
      <c r="AB44" s="448">
        <f t="shared" si="13"/>
        <v>0</v>
      </c>
      <c r="AC44" s="448">
        <f t="shared" si="13"/>
        <v>0</v>
      </c>
      <c r="AD44" s="448">
        <f t="shared" si="13"/>
        <v>0</v>
      </c>
      <c r="AE44" s="448">
        <f t="shared" si="13"/>
        <v>0</v>
      </c>
      <c r="AF44" s="448">
        <f t="shared" si="13"/>
        <v>0</v>
      </c>
      <c r="AG44" s="448">
        <f t="shared" si="13"/>
        <v>0</v>
      </c>
      <c r="AH44" s="448">
        <f t="shared" si="13"/>
        <v>0</v>
      </c>
      <c r="AI44" s="448">
        <f t="shared" si="13"/>
        <v>0</v>
      </c>
      <c r="AJ44" s="448">
        <f t="shared" si="3"/>
        <v>24</v>
      </c>
      <c r="AK44" s="448">
        <f t="shared" si="0"/>
        <v>860</v>
      </c>
      <c r="AL44" s="448">
        <f t="shared" si="1"/>
        <v>884</v>
      </c>
      <c r="AM44" s="476"/>
      <c r="AN44" s="476"/>
      <c r="AO44" s="476"/>
    </row>
    <row r="45" spans="1:41" s="172" customFormat="1" ht="104.25" customHeight="1">
      <c r="A45" s="389">
        <v>29</v>
      </c>
      <c r="B45" s="389" t="s">
        <v>35</v>
      </c>
      <c r="C45" s="449">
        <v>0</v>
      </c>
      <c r="D45" s="449">
        <v>0</v>
      </c>
      <c r="E45" s="526">
        <v>0</v>
      </c>
      <c r="F45" s="526">
        <v>0</v>
      </c>
      <c r="G45" s="449">
        <v>0</v>
      </c>
      <c r="H45" s="449">
        <v>243</v>
      </c>
      <c r="I45" s="449">
        <v>0</v>
      </c>
      <c r="J45" s="449">
        <v>0</v>
      </c>
      <c r="K45" s="449">
        <v>0</v>
      </c>
      <c r="L45" s="449">
        <v>0</v>
      </c>
      <c r="M45" s="449">
        <v>0</v>
      </c>
      <c r="N45" s="449">
        <v>0</v>
      </c>
      <c r="O45" s="449">
        <v>0</v>
      </c>
      <c r="P45" s="449">
        <v>0</v>
      </c>
      <c r="Q45" s="449">
        <v>0</v>
      </c>
      <c r="R45" s="449">
        <v>0</v>
      </c>
      <c r="S45" s="449">
        <v>0</v>
      </c>
      <c r="T45" s="449">
        <v>0</v>
      </c>
      <c r="U45" s="449">
        <v>0</v>
      </c>
      <c r="V45" s="449">
        <v>0</v>
      </c>
      <c r="W45" s="449">
        <v>0</v>
      </c>
      <c r="X45" s="449">
        <v>0</v>
      </c>
      <c r="Y45" s="449">
        <v>0</v>
      </c>
      <c r="Z45" s="449">
        <v>0</v>
      </c>
      <c r="AA45" s="449">
        <v>0</v>
      </c>
      <c r="AB45" s="449">
        <v>0</v>
      </c>
      <c r="AC45" s="449">
        <v>0</v>
      </c>
      <c r="AD45" s="449">
        <v>0</v>
      </c>
      <c r="AE45" s="449">
        <v>0</v>
      </c>
      <c r="AF45" s="449">
        <v>0</v>
      </c>
      <c r="AG45" s="449">
        <v>0</v>
      </c>
      <c r="AH45" s="449">
        <v>0</v>
      </c>
      <c r="AI45" s="449">
        <v>0</v>
      </c>
      <c r="AJ45" s="449">
        <f t="shared" si="3"/>
        <v>0</v>
      </c>
      <c r="AK45" s="449">
        <f t="shared" si="0"/>
        <v>243</v>
      </c>
      <c r="AL45" s="448">
        <f t="shared" si="1"/>
        <v>243</v>
      </c>
      <c r="AM45" s="276"/>
      <c r="AN45" s="276"/>
      <c r="AO45" s="470"/>
    </row>
    <row r="46" spans="1:41" s="172" customFormat="1" ht="104.25" customHeight="1">
      <c r="A46" s="389">
        <v>30</v>
      </c>
      <c r="B46" s="389" t="s">
        <v>36</v>
      </c>
      <c r="C46" s="449">
        <v>0</v>
      </c>
      <c r="D46" s="449">
        <v>0</v>
      </c>
      <c r="E46" s="526">
        <v>0</v>
      </c>
      <c r="F46" s="526">
        <v>0</v>
      </c>
      <c r="G46" s="449">
        <v>0</v>
      </c>
      <c r="H46" s="449">
        <v>54</v>
      </c>
      <c r="I46" s="449">
        <v>0</v>
      </c>
      <c r="J46" s="449">
        <v>0</v>
      </c>
      <c r="K46" s="449">
        <v>0</v>
      </c>
      <c r="L46" s="449">
        <v>1</v>
      </c>
      <c r="M46" s="449">
        <v>0</v>
      </c>
      <c r="N46" s="449">
        <v>0</v>
      </c>
      <c r="O46" s="449">
        <v>0</v>
      </c>
      <c r="P46" s="449">
        <v>0</v>
      </c>
      <c r="Q46" s="449">
        <v>0</v>
      </c>
      <c r="R46" s="449">
        <v>0</v>
      </c>
      <c r="S46" s="449">
        <v>0</v>
      </c>
      <c r="T46" s="449">
        <v>0</v>
      </c>
      <c r="U46" s="449">
        <v>0</v>
      </c>
      <c r="V46" s="449">
        <v>0</v>
      </c>
      <c r="W46" s="449">
        <v>0</v>
      </c>
      <c r="X46" s="449">
        <v>0</v>
      </c>
      <c r="Y46" s="449">
        <v>0</v>
      </c>
      <c r="Z46" s="449">
        <v>0</v>
      </c>
      <c r="AA46" s="449">
        <v>0</v>
      </c>
      <c r="AB46" s="449">
        <v>0</v>
      </c>
      <c r="AC46" s="449">
        <v>0</v>
      </c>
      <c r="AD46" s="449">
        <v>0</v>
      </c>
      <c r="AE46" s="449">
        <v>0</v>
      </c>
      <c r="AF46" s="449">
        <v>0</v>
      </c>
      <c r="AG46" s="449">
        <v>0</v>
      </c>
      <c r="AH46" s="449">
        <v>0</v>
      </c>
      <c r="AI46" s="449">
        <v>0</v>
      </c>
      <c r="AJ46" s="449">
        <f t="shared" si="3"/>
        <v>0</v>
      </c>
      <c r="AK46" s="449">
        <f t="shared" si="0"/>
        <v>55</v>
      </c>
      <c r="AL46" s="448">
        <f t="shared" si="1"/>
        <v>55</v>
      </c>
      <c r="AM46" s="276"/>
      <c r="AN46" s="276"/>
      <c r="AO46" s="470"/>
    </row>
    <row r="47" spans="1:41" s="172" customFormat="1" ht="104.25" customHeight="1">
      <c r="A47" s="389">
        <v>31</v>
      </c>
      <c r="B47" s="389" t="s">
        <v>37</v>
      </c>
      <c r="C47" s="449">
        <v>0</v>
      </c>
      <c r="D47" s="449">
        <v>0</v>
      </c>
      <c r="E47" s="526">
        <v>0</v>
      </c>
      <c r="F47" s="526">
        <v>0</v>
      </c>
      <c r="G47" s="449">
        <v>0</v>
      </c>
      <c r="H47" s="449">
        <v>182</v>
      </c>
      <c r="I47" s="449">
        <v>0</v>
      </c>
      <c r="J47" s="449">
        <v>0</v>
      </c>
      <c r="K47" s="449">
        <v>0</v>
      </c>
      <c r="L47" s="449">
        <v>0</v>
      </c>
      <c r="M47" s="449">
        <v>0</v>
      </c>
      <c r="N47" s="449">
        <v>0</v>
      </c>
      <c r="O47" s="449">
        <v>0</v>
      </c>
      <c r="P47" s="449">
        <v>0</v>
      </c>
      <c r="Q47" s="449">
        <v>0</v>
      </c>
      <c r="R47" s="449">
        <v>0</v>
      </c>
      <c r="S47" s="449">
        <v>0</v>
      </c>
      <c r="T47" s="449">
        <v>0</v>
      </c>
      <c r="U47" s="449">
        <v>0</v>
      </c>
      <c r="V47" s="449">
        <v>0</v>
      </c>
      <c r="W47" s="449">
        <v>0</v>
      </c>
      <c r="X47" s="449">
        <v>0</v>
      </c>
      <c r="Y47" s="449">
        <v>0</v>
      </c>
      <c r="Z47" s="449">
        <v>0</v>
      </c>
      <c r="AA47" s="449">
        <v>0</v>
      </c>
      <c r="AB47" s="449">
        <v>0</v>
      </c>
      <c r="AC47" s="449">
        <v>0</v>
      </c>
      <c r="AD47" s="449">
        <v>0</v>
      </c>
      <c r="AE47" s="449">
        <v>0</v>
      </c>
      <c r="AF47" s="449">
        <v>0</v>
      </c>
      <c r="AG47" s="449">
        <v>0</v>
      </c>
      <c r="AH47" s="449">
        <v>0</v>
      </c>
      <c r="AI47" s="449">
        <v>0</v>
      </c>
      <c r="AJ47" s="449">
        <f t="shared" si="3"/>
        <v>0</v>
      </c>
      <c r="AK47" s="449">
        <f t="shared" si="0"/>
        <v>182</v>
      </c>
      <c r="AL47" s="448">
        <f t="shared" si="1"/>
        <v>182</v>
      </c>
      <c r="AM47" s="276"/>
      <c r="AN47" s="276"/>
      <c r="AO47" s="276"/>
    </row>
    <row r="48" spans="1:41" s="172" customFormat="1" ht="104.25" customHeight="1">
      <c r="A48" s="389">
        <v>32</v>
      </c>
      <c r="B48" s="389" t="s">
        <v>38</v>
      </c>
      <c r="C48" s="449">
        <v>0</v>
      </c>
      <c r="D48" s="449">
        <v>0</v>
      </c>
      <c r="E48" s="526">
        <v>0</v>
      </c>
      <c r="F48" s="526">
        <v>0</v>
      </c>
      <c r="G48" s="449">
        <v>0</v>
      </c>
      <c r="H48" s="449">
        <v>72</v>
      </c>
      <c r="I48" s="449">
        <v>0</v>
      </c>
      <c r="J48" s="449">
        <v>0</v>
      </c>
      <c r="K48" s="449">
        <v>0</v>
      </c>
      <c r="L48" s="449">
        <v>1</v>
      </c>
      <c r="M48" s="449">
        <v>0</v>
      </c>
      <c r="N48" s="449">
        <v>0</v>
      </c>
      <c r="O48" s="449">
        <v>0</v>
      </c>
      <c r="P48" s="449">
        <v>0</v>
      </c>
      <c r="Q48" s="449">
        <v>0</v>
      </c>
      <c r="R48" s="449">
        <v>0</v>
      </c>
      <c r="S48" s="449">
        <v>0</v>
      </c>
      <c r="T48" s="449">
        <v>0</v>
      </c>
      <c r="U48" s="449">
        <v>0</v>
      </c>
      <c r="V48" s="449">
        <v>0</v>
      </c>
      <c r="W48" s="449">
        <v>0</v>
      </c>
      <c r="X48" s="449">
        <v>0</v>
      </c>
      <c r="Y48" s="449">
        <v>0</v>
      </c>
      <c r="Z48" s="449">
        <v>0</v>
      </c>
      <c r="AA48" s="449">
        <v>0</v>
      </c>
      <c r="AB48" s="449">
        <v>0</v>
      </c>
      <c r="AC48" s="449">
        <v>0</v>
      </c>
      <c r="AD48" s="449">
        <v>0</v>
      </c>
      <c r="AE48" s="449">
        <v>0</v>
      </c>
      <c r="AF48" s="449">
        <v>0</v>
      </c>
      <c r="AG48" s="449">
        <v>0</v>
      </c>
      <c r="AH48" s="449">
        <v>0</v>
      </c>
      <c r="AI48" s="449">
        <v>0</v>
      </c>
      <c r="AJ48" s="449">
        <f t="shared" si="3"/>
        <v>0</v>
      </c>
      <c r="AK48" s="449">
        <f t="shared" si="0"/>
        <v>73</v>
      </c>
      <c r="AL48" s="448">
        <f t="shared" si="1"/>
        <v>73</v>
      </c>
      <c r="AM48" s="276"/>
      <c r="AN48" s="276"/>
      <c r="AO48" s="470"/>
    </row>
    <row r="49" spans="1:41" s="173" customFormat="1" ht="104.25" customHeight="1">
      <c r="A49" s="580" t="s">
        <v>39</v>
      </c>
      <c r="B49" s="581"/>
      <c r="C49" s="448">
        <f>C45+C46+C47+C48</f>
        <v>0</v>
      </c>
      <c r="D49" s="448">
        <f aca="true" t="shared" si="14" ref="D49:AF49">D45+D46+D47+D48</f>
        <v>0</v>
      </c>
      <c r="E49" s="527">
        <f t="shared" si="14"/>
        <v>0</v>
      </c>
      <c r="F49" s="527">
        <f t="shared" si="14"/>
        <v>0</v>
      </c>
      <c r="G49" s="448">
        <f t="shared" si="14"/>
        <v>0</v>
      </c>
      <c r="H49" s="448">
        <f t="shared" si="14"/>
        <v>551</v>
      </c>
      <c r="I49" s="448">
        <f t="shared" si="14"/>
        <v>0</v>
      </c>
      <c r="J49" s="448">
        <f t="shared" si="14"/>
        <v>0</v>
      </c>
      <c r="K49" s="448">
        <f t="shared" si="14"/>
        <v>0</v>
      </c>
      <c r="L49" s="448">
        <f t="shared" si="14"/>
        <v>2</v>
      </c>
      <c r="M49" s="448">
        <f t="shared" si="14"/>
        <v>0</v>
      </c>
      <c r="N49" s="448">
        <f t="shared" si="14"/>
        <v>0</v>
      </c>
      <c r="O49" s="448">
        <f t="shared" si="14"/>
        <v>0</v>
      </c>
      <c r="P49" s="448">
        <f t="shared" si="14"/>
        <v>0</v>
      </c>
      <c r="Q49" s="448">
        <f t="shared" si="14"/>
        <v>0</v>
      </c>
      <c r="R49" s="448">
        <f t="shared" si="14"/>
        <v>0</v>
      </c>
      <c r="S49" s="448">
        <f t="shared" si="14"/>
        <v>0</v>
      </c>
      <c r="T49" s="448">
        <f t="shared" si="14"/>
        <v>0</v>
      </c>
      <c r="U49" s="448">
        <f t="shared" si="14"/>
        <v>0</v>
      </c>
      <c r="V49" s="448">
        <f t="shared" si="14"/>
        <v>0</v>
      </c>
      <c r="W49" s="448">
        <f t="shared" si="14"/>
        <v>0</v>
      </c>
      <c r="X49" s="448">
        <f t="shared" si="14"/>
        <v>0</v>
      </c>
      <c r="Y49" s="448">
        <f t="shared" si="14"/>
        <v>0</v>
      </c>
      <c r="Z49" s="448">
        <f t="shared" si="14"/>
        <v>0</v>
      </c>
      <c r="AA49" s="448">
        <f t="shared" si="14"/>
        <v>0</v>
      </c>
      <c r="AB49" s="448">
        <f t="shared" si="14"/>
        <v>0</v>
      </c>
      <c r="AC49" s="448">
        <f t="shared" si="14"/>
        <v>0</v>
      </c>
      <c r="AD49" s="448">
        <f t="shared" si="14"/>
        <v>0</v>
      </c>
      <c r="AE49" s="448">
        <f t="shared" si="14"/>
        <v>0</v>
      </c>
      <c r="AF49" s="448">
        <f t="shared" si="14"/>
        <v>0</v>
      </c>
      <c r="AG49" s="448">
        <f>AG45+AG46+AG47+AG48</f>
        <v>0</v>
      </c>
      <c r="AH49" s="448">
        <f>AH45+AH46+AH47+AH48</f>
        <v>0</v>
      </c>
      <c r="AI49" s="448">
        <f>AI45+AI46+AI47+AI48</f>
        <v>0</v>
      </c>
      <c r="AJ49" s="448">
        <f t="shared" si="3"/>
        <v>0</v>
      </c>
      <c r="AK49" s="448">
        <f t="shared" si="0"/>
        <v>553</v>
      </c>
      <c r="AL49" s="448">
        <f t="shared" si="1"/>
        <v>553</v>
      </c>
      <c r="AM49" s="475"/>
      <c r="AN49" s="476"/>
      <c r="AO49" s="475"/>
    </row>
    <row r="50" spans="1:39" s="523" customFormat="1" ht="104.25" customHeight="1">
      <c r="A50" s="580" t="s">
        <v>105</v>
      </c>
      <c r="B50" s="581"/>
      <c r="C50" s="448">
        <f>C44+C49</f>
        <v>0</v>
      </c>
      <c r="D50" s="448">
        <f aca="true" t="shared" si="15" ref="D50:AF50">D44+D49</f>
        <v>0</v>
      </c>
      <c r="E50" s="527">
        <f t="shared" si="15"/>
        <v>0</v>
      </c>
      <c r="F50" s="527">
        <f t="shared" si="15"/>
        <v>0</v>
      </c>
      <c r="G50" s="448">
        <f t="shared" si="15"/>
        <v>15</v>
      </c>
      <c r="H50" s="448">
        <f t="shared" si="15"/>
        <v>1404</v>
      </c>
      <c r="I50" s="448">
        <f t="shared" si="15"/>
        <v>0</v>
      </c>
      <c r="J50" s="448">
        <f t="shared" si="15"/>
        <v>0</v>
      </c>
      <c r="K50" s="448">
        <f t="shared" si="15"/>
        <v>9</v>
      </c>
      <c r="L50" s="448">
        <f t="shared" si="15"/>
        <v>9</v>
      </c>
      <c r="M50" s="448">
        <f t="shared" si="15"/>
        <v>0</v>
      </c>
      <c r="N50" s="448">
        <f t="shared" si="15"/>
        <v>0</v>
      </c>
      <c r="O50" s="448">
        <f t="shared" si="15"/>
        <v>0</v>
      </c>
      <c r="P50" s="448">
        <f t="shared" si="15"/>
        <v>0</v>
      </c>
      <c r="Q50" s="448">
        <f t="shared" si="15"/>
        <v>0</v>
      </c>
      <c r="R50" s="448">
        <f t="shared" si="15"/>
        <v>0</v>
      </c>
      <c r="S50" s="448">
        <f t="shared" si="15"/>
        <v>0</v>
      </c>
      <c r="T50" s="448">
        <f t="shared" si="15"/>
        <v>0</v>
      </c>
      <c r="U50" s="448">
        <f t="shared" si="15"/>
        <v>0</v>
      </c>
      <c r="V50" s="448">
        <f t="shared" si="15"/>
        <v>0</v>
      </c>
      <c r="W50" s="448">
        <f t="shared" si="15"/>
        <v>0</v>
      </c>
      <c r="X50" s="448">
        <f t="shared" si="15"/>
        <v>0</v>
      </c>
      <c r="Y50" s="448">
        <f t="shared" si="15"/>
        <v>0</v>
      </c>
      <c r="Z50" s="448">
        <f t="shared" si="15"/>
        <v>0</v>
      </c>
      <c r="AA50" s="448">
        <f t="shared" si="15"/>
        <v>0</v>
      </c>
      <c r="AB50" s="448">
        <f t="shared" si="15"/>
        <v>0</v>
      </c>
      <c r="AC50" s="448">
        <f t="shared" si="15"/>
        <v>0</v>
      </c>
      <c r="AD50" s="448">
        <f t="shared" si="15"/>
        <v>0</v>
      </c>
      <c r="AE50" s="448">
        <f t="shared" si="15"/>
        <v>0</v>
      </c>
      <c r="AF50" s="448">
        <f t="shared" si="15"/>
        <v>0</v>
      </c>
      <c r="AG50" s="448">
        <f>AG44+AG49</f>
        <v>0</v>
      </c>
      <c r="AH50" s="448">
        <f>AH44+AH49</f>
        <v>0</v>
      </c>
      <c r="AI50" s="448">
        <f>AI44+AI49</f>
        <v>0</v>
      </c>
      <c r="AJ50" s="448">
        <f t="shared" si="3"/>
        <v>24</v>
      </c>
      <c r="AK50" s="448">
        <f t="shared" si="0"/>
        <v>1413</v>
      </c>
      <c r="AL50" s="448">
        <f t="shared" si="1"/>
        <v>1437</v>
      </c>
      <c r="AM50" s="476"/>
    </row>
    <row r="51" spans="1:42" s="318" customFormat="1" ht="104.25" customHeight="1">
      <c r="A51" s="570" t="s">
        <v>40</v>
      </c>
      <c r="B51" s="570"/>
      <c r="C51" s="448">
        <f>C14+C25+C39+C50</f>
        <v>0</v>
      </c>
      <c r="D51" s="448">
        <f aca="true" t="shared" si="16" ref="D51:AF51">D14+D25+D39+D50</f>
        <v>0</v>
      </c>
      <c r="E51" s="527">
        <f t="shared" si="16"/>
        <v>0</v>
      </c>
      <c r="F51" s="527">
        <f t="shared" si="16"/>
        <v>0</v>
      </c>
      <c r="G51" s="448">
        <f t="shared" si="16"/>
        <v>40</v>
      </c>
      <c r="H51" s="448">
        <f t="shared" si="16"/>
        <v>1969</v>
      </c>
      <c r="I51" s="448">
        <f t="shared" si="16"/>
        <v>0</v>
      </c>
      <c r="J51" s="448">
        <f t="shared" si="16"/>
        <v>0</v>
      </c>
      <c r="K51" s="448">
        <f t="shared" si="16"/>
        <v>143</v>
      </c>
      <c r="L51" s="448">
        <f t="shared" si="16"/>
        <v>37</v>
      </c>
      <c r="M51" s="448">
        <f t="shared" si="16"/>
        <v>55</v>
      </c>
      <c r="N51" s="448">
        <f t="shared" si="16"/>
        <v>6</v>
      </c>
      <c r="O51" s="448">
        <f t="shared" si="16"/>
        <v>0</v>
      </c>
      <c r="P51" s="448">
        <f t="shared" si="16"/>
        <v>0</v>
      </c>
      <c r="Q51" s="448">
        <f t="shared" si="16"/>
        <v>0</v>
      </c>
      <c r="R51" s="448">
        <f t="shared" si="16"/>
        <v>0</v>
      </c>
      <c r="S51" s="448">
        <f t="shared" si="16"/>
        <v>45</v>
      </c>
      <c r="T51" s="448">
        <f t="shared" si="16"/>
        <v>6</v>
      </c>
      <c r="U51" s="448">
        <f t="shared" si="16"/>
        <v>0</v>
      </c>
      <c r="V51" s="448">
        <f t="shared" si="16"/>
        <v>1</v>
      </c>
      <c r="W51" s="448">
        <f t="shared" si="16"/>
        <v>0</v>
      </c>
      <c r="X51" s="448">
        <f t="shared" si="16"/>
        <v>0</v>
      </c>
      <c r="Y51" s="448">
        <f t="shared" si="16"/>
        <v>9</v>
      </c>
      <c r="Z51" s="448">
        <f t="shared" si="16"/>
        <v>1</v>
      </c>
      <c r="AA51" s="448">
        <f t="shared" si="16"/>
        <v>0</v>
      </c>
      <c r="AB51" s="448">
        <f t="shared" si="16"/>
        <v>0</v>
      </c>
      <c r="AC51" s="448">
        <f t="shared" si="16"/>
        <v>0</v>
      </c>
      <c r="AD51" s="448">
        <f t="shared" si="16"/>
        <v>0</v>
      </c>
      <c r="AE51" s="448">
        <f t="shared" si="16"/>
        <v>0</v>
      </c>
      <c r="AF51" s="448">
        <f t="shared" si="16"/>
        <v>0</v>
      </c>
      <c r="AG51" s="448">
        <f>AG14+AG25+AG39+AG50</f>
        <v>1</v>
      </c>
      <c r="AH51" s="448">
        <f>AH14+AH25+AH39+AH50</f>
        <v>3</v>
      </c>
      <c r="AI51" s="448">
        <f>AI14+AI25+AI39+AI50</f>
        <v>17</v>
      </c>
      <c r="AJ51" s="448">
        <f t="shared" si="3"/>
        <v>313</v>
      </c>
      <c r="AK51" s="448">
        <f t="shared" si="0"/>
        <v>2020</v>
      </c>
      <c r="AL51" s="448">
        <f t="shared" si="1"/>
        <v>2333</v>
      </c>
      <c r="AM51" s="479"/>
      <c r="AO51" s="480">
        <f>2824+47</f>
        <v>2871</v>
      </c>
      <c r="AP51" s="481"/>
    </row>
    <row r="52" spans="1:42" s="15" customFormat="1" ht="104.25" customHeight="1">
      <c r="A52" s="170"/>
      <c r="B52" s="170"/>
      <c r="C52" s="566"/>
      <c r="D52" s="566"/>
      <c r="E52" s="566"/>
      <c r="F52" s="566"/>
      <c r="G52" s="566"/>
      <c r="H52" s="566">
        <f>C51+D51+E51+F51+G51+H51</f>
        <v>2009</v>
      </c>
      <c r="I52" s="566"/>
      <c r="J52" s="566"/>
      <c r="K52" s="566"/>
      <c r="L52" s="566">
        <f>I51+J51+K51+L51</f>
        <v>180</v>
      </c>
      <c r="M52" s="566"/>
      <c r="N52" s="566">
        <f>M51+N51+O51+P51</f>
        <v>61</v>
      </c>
      <c r="O52" s="566"/>
      <c r="P52" s="566"/>
      <c r="Q52" s="566"/>
      <c r="R52" s="566"/>
      <c r="S52" s="566">
        <f>Q51+R51+S51+T51+U51+V51</f>
        <v>52</v>
      </c>
      <c r="T52" s="566"/>
      <c r="U52" s="566"/>
      <c r="V52" s="566"/>
      <c r="W52" s="566"/>
      <c r="X52" s="566"/>
      <c r="Y52" s="566"/>
      <c r="Z52" s="566">
        <f>W51+X51+Y51+Z51</f>
        <v>10</v>
      </c>
      <c r="AA52" s="566"/>
      <c r="AB52" s="566"/>
      <c r="AC52" s="566"/>
      <c r="AD52" s="566"/>
      <c r="AE52" s="566"/>
      <c r="AF52" s="566">
        <f>AA51+AB51+AC51+AD51+AE51+AF51</f>
        <v>0</v>
      </c>
      <c r="AG52" s="566"/>
      <c r="AH52" s="566"/>
      <c r="AI52" s="566">
        <f>AH51+AI51+AG51</f>
        <v>21</v>
      </c>
      <c r="AJ52" s="566"/>
      <c r="AK52" s="566"/>
      <c r="AL52" s="566">
        <f>H52+L52+N52+S52+Z52+AF52+AI52</f>
        <v>2333</v>
      </c>
      <c r="AM52" s="509"/>
      <c r="AN52" s="562"/>
      <c r="AO52" s="562"/>
      <c r="AP52" s="149"/>
    </row>
    <row r="53" spans="1:42" s="173" customFormat="1" ht="104.25" customHeight="1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461"/>
      <c r="AI53" s="255"/>
      <c r="AJ53" s="255"/>
      <c r="AK53" s="255"/>
      <c r="AL53" s="255"/>
      <c r="AM53" s="482"/>
      <c r="AN53" s="172"/>
      <c r="AO53" s="172"/>
      <c r="AP53" s="483"/>
    </row>
    <row r="54" spans="1:42" s="173" customFormat="1" ht="104.25" customHeight="1">
      <c r="A54" s="255"/>
      <c r="B54" s="174"/>
      <c r="C54" s="174"/>
      <c r="D54" s="660" t="s">
        <v>298</v>
      </c>
      <c r="E54" s="660"/>
      <c r="F54" s="660"/>
      <c r="G54" s="660"/>
      <c r="H54" s="174"/>
      <c r="I54" s="174"/>
      <c r="J54" s="174"/>
      <c r="K54" s="174"/>
      <c r="L54" s="174"/>
      <c r="M54" s="174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61"/>
      <c r="AI54" s="660" t="s">
        <v>299</v>
      </c>
      <c r="AJ54" s="660"/>
      <c r="AK54" s="660"/>
      <c r="AL54" s="255"/>
      <c r="AM54" s="462"/>
      <c r="AN54" s="172"/>
      <c r="AO54" s="172"/>
      <c r="AP54" s="483"/>
    </row>
    <row r="55" spans="1:38" s="458" customFormat="1" ht="104.25" customHeight="1">
      <c r="A55" s="456"/>
      <c r="B55" s="456"/>
      <c r="C55" s="456"/>
      <c r="D55" s="660"/>
      <c r="E55" s="660"/>
      <c r="F55" s="660"/>
      <c r="G55" s="660"/>
      <c r="H55" s="198"/>
      <c r="I55" s="456"/>
      <c r="J55" s="456"/>
      <c r="K55" s="456"/>
      <c r="L55" s="456"/>
      <c r="M55" s="519"/>
      <c r="N55" s="519"/>
      <c r="O55" s="519"/>
      <c r="P55" s="519"/>
      <c r="Q55" s="519"/>
      <c r="R55" s="519"/>
      <c r="S55" s="519"/>
      <c r="T55" s="519"/>
      <c r="U55" s="456"/>
      <c r="V55" s="456"/>
      <c r="W55" s="456"/>
      <c r="X55" s="456"/>
      <c r="Y55" s="456"/>
      <c r="Z55" s="456"/>
      <c r="AA55" s="456"/>
      <c r="AE55" s="456"/>
      <c r="AF55" s="456"/>
      <c r="AG55" s="456"/>
      <c r="AI55" s="660"/>
      <c r="AJ55" s="660"/>
      <c r="AK55" s="660"/>
      <c r="AL55" s="516"/>
    </row>
    <row r="56" spans="1:38" s="458" customFormat="1" ht="104.25" customHeight="1">
      <c r="A56" s="456"/>
      <c r="B56" s="456"/>
      <c r="C56" s="456"/>
      <c r="D56" s="660"/>
      <c r="E56" s="660"/>
      <c r="F56" s="660"/>
      <c r="G56" s="660"/>
      <c r="H56" s="198"/>
      <c r="I56" s="456"/>
      <c r="J56" s="456"/>
      <c r="K56" s="456"/>
      <c r="L56" s="456" t="s">
        <v>103</v>
      </c>
      <c r="M56" s="519"/>
      <c r="N56" s="519"/>
      <c r="O56" s="519"/>
      <c r="P56" s="519"/>
      <c r="Q56" s="519"/>
      <c r="R56" s="667"/>
      <c r="S56" s="667"/>
      <c r="T56" s="667"/>
      <c r="U56" s="456"/>
      <c r="V56" s="456"/>
      <c r="W56" s="456"/>
      <c r="X56" s="456"/>
      <c r="Y56" s="456"/>
      <c r="Z56" s="456"/>
      <c r="AA56" s="456"/>
      <c r="AE56" s="456"/>
      <c r="AF56" s="456"/>
      <c r="AG56" s="456"/>
      <c r="AI56" s="660"/>
      <c r="AJ56" s="660"/>
      <c r="AK56" s="660"/>
      <c r="AL56" s="516"/>
    </row>
    <row r="57" spans="1:38" s="271" customFormat="1" ht="104.25" customHeight="1">
      <c r="A57" s="661" t="s">
        <v>331</v>
      </c>
      <c r="B57" s="661"/>
      <c r="C57" s="661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61"/>
      <c r="Y57" s="661"/>
      <c r="Z57" s="661"/>
      <c r="AA57" s="661"/>
      <c r="AB57" s="661"/>
      <c r="AC57" s="661"/>
      <c r="AD57" s="661"/>
      <c r="AE57" s="661"/>
      <c r="AF57" s="661"/>
      <c r="AG57" s="458"/>
      <c r="AH57" s="657"/>
      <c r="AI57" s="657"/>
      <c r="AJ57" s="657"/>
      <c r="AK57" s="657"/>
      <c r="AL57" s="657"/>
    </row>
    <row r="58" spans="33:38" s="172" customFormat="1" ht="104.25" customHeight="1">
      <c r="AG58" s="662" t="s">
        <v>180</v>
      </c>
      <c r="AH58" s="663"/>
      <c r="AI58" s="664"/>
      <c r="AK58" s="588" t="s">
        <v>230</v>
      </c>
      <c r="AL58" s="588"/>
    </row>
    <row r="59" spans="1:45" s="271" customFormat="1" ht="104.25" customHeight="1">
      <c r="A59" s="654" t="s">
        <v>0</v>
      </c>
      <c r="B59" s="654" t="s">
        <v>1</v>
      </c>
      <c r="C59" s="580" t="s">
        <v>2</v>
      </c>
      <c r="D59" s="581"/>
      <c r="E59" s="580" t="s">
        <v>3</v>
      </c>
      <c r="F59" s="581"/>
      <c r="G59" s="580" t="s">
        <v>4</v>
      </c>
      <c r="H59" s="581"/>
      <c r="I59" s="580" t="s">
        <v>5</v>
      </c>
      <c r="J59" s="581"/>
      <c r="K59" s="580" t="s">
        <v>6</v>
      </c>
      <c r="L59" s="581"/>
      <c r="M59" s="580" t="s">
        <v>7</v>
      </c>
      <c r="N59" s="581"/>
      <c r="O59" s="580" t="s">
        <v>41</v>
      </c>
      <c r="P59" s="581"/>
      <c r="Q59" s="580" t="s">
        <v>8</v>
      </c>
      <c r="R59" s="581"/>
      <c r="S59" s="580" t="s">
        <v>9</v>
      </c>
      <c r="T59" s="581"/>
      <c r="U59" s="580" t="s">
        <v>10</v>
      </c>
      <c r="V59" s="581"/>
      <c r="W59" s="580" t="s">
        <v>11</v>
      </c>
      <c r="X59" s="581"/>
      <c r="Y59" s="580" t="s">
        <v>12</v>
      </c>
      <c r="Z59" s="581"/>
      <c r="AA59" s="580" t="s">
        <v>42</v>
      </c>
      <c r="AB59" s="581"/>
      <c r="AC59" s="580" t="s">
        <v>43</v>
      </c>
      <c r="AD59" s="581"/>
      <c r="AE59" s="580" t="s">
        <v>44</v>
      </c>
      <c r="AF59" s="581"/>
      <c r="AG59" s="654" t="s">
        <v>13</v>
      </c>
      <c r="AH59" s="654" t="s">
        <v>14</v>
      </c>
      <c r="AI59" s="654" t="s">
        <v>15</v>
      </c>
      <c r="AJ59" s="580" t="s">
        <v>16</v>
      </c>
      <c r="AK59" s="581"/>
      <c r="AL59" s="654" t="s">
        <v>17</v>
      </c>
      <c r="AM59" s="658"/>
      <c r="AN59" s="659"/>
      <c r="AO59" s="659"/>
      <c r="AP59" s="659"/>
      <c r="AQ59" s="659"/>
      <c r="AR59" s="659"/>
      <c r="AS59" s="659"/>
    </row>
    <row r="60" spans="1:46" s="271" customFormat="1" ht="104.25" customHeight="1">
      <c r="A60" s="655"/>
      <c r="B60" s="655"/>
      <c r="C60" s="460" t="s">
        <v>18</v>
      </c>
      <c r="D60" s="460" t="s">
        <v>19</v>
      </c>
      <c r="E60" s="460" t="s">
        <v>18</v>
      </c>
      <c r="F60" s="460" t="s">
        <v>19</v>
      </c>
      <c r="G60" s="460" t="s">
        <v>18</v>
      </c>
      <c r="H60" s="460" t="s">
        <v>19</v>
      </c>
      <c r="I60" s="460" t="s">
        <v>18</v>
      </c>
      <c r="J60" s="460" t="s">
        <v>19</v>
      </c>
      <c r="K60" s="460" t="s">
        <v>18</v>
      </c>
      <c r="L60" s="460" t="s">
        <v>19</v>
      </c>
      <c r="M60" s="522" t="s">
        <v>18</v>
      </c>
      <c r="N60" s="522" t="s">
        <v>19</v>
      </c>
      <c r="O60" s="522" t="s">
        <v>18</v>
      </c>
      <c r="P60" s="522" t="s">
        <v>19</v>
      </c>
      <c r="Q60" s="522" t="s">
        <v>18</v>
      </c>
      <c r="R60" s="522" t="s">
        <v>19</v>
      </c>
      <c r="S60" s="522" t="s">
        <v>18</v>
      </c>
      <c r="T60" s="522" t="s">
        <v>19</v>
      </c>
      <c r="U60" s="460" t="s">
        <v>18</v>
      </c>
      <c r="V60" s="460" t="s">
        <v>19</v>
      </c>
      <c r="W60" s="460" t="s">
        <v>18</v>
      </c>
      <c r="X60" s="460" t="s">
        <v>19</v>
      </c>
      <c r="Y60" s="460" t="s">
        <v>18</v>
      </c>
      <c r="Z60" s="460" t="s">
        <v>19</v>
      </c>
      <c r="AA60" s="460" t="s">
        <v>18</v>
      </c>
      <c r="AB60" s="460" t="s">
        <v>19</v>
      </c>
      <c r="AC60" s="460" t="s">
        <v>18</v>
      </c>
      <c r="AD60" s="460" t="s">
        <v>19</v>
      </c>
      <c r="AE60" s="460" t="s">
        <v>18</v>
      </c>
      <c r="AF60" s="460" t="s">
        <v>19</v>
      </c>
      <c r="AG60" s="655"/>
      <c r="AH60" s="655"/>
      <c r="AI60" s="655"/>
      <c r="AJ60" s="460" t="s">
        <v>18</v>
      </c>
      <c r="AK60" s="460" t="s">
        <v>19</v>
      </c>
      <c r="AL60" s="655"/>
      <c r="AN60" s="328"/>
      <c r="AO60" s="328"/>
      <c r="AP60" s="328"/>
      <c r="AQ60" s="328"/>
      <c r="AR60" s="328"/>
      <c r="AS60" s="328"/>
      <c r="AT60" s="328"/>
    </row>
    <row r="61" spans="1:46" s="457" customFormat="1" ht="104.25" customHeight="1">
      <c r="A61" s="389">
        <v>1</v>
      </c>
      <c r="B61" s="389" t="s">
        <v>101</v>
      </c>
      <c r="C61" s="449">
        <f>C6+'[7]July-20'!C61</f>
        <v>0</v>
      </c>
      <c r="D61" s="449">
        <f>D6+'[7]July-20'!D61</f>
        <v>0</v>
      </c>
      <c r="E61" s="449">
        <f>E6+'[7]July-20'!E61</f>
        <v>0</v>
      </c>
      <c r="F61" s="449">
        <f>F6+'[7]July-20'!F61</f>
        <v>0</v>
      </c>
      <c r="G61" s="449">
        <f>G6+'[7]July-20'!G61</f>
        <v>0</v>
      </c>
      <c r="H61" s="449">
        <f>H6+'[7]July-20'!H61</f>
        <v>0</v>
      </c>
      <c r="I61" s="449">
        <f>I6+'[7]July-20'!I61</f>
        <v>0</v>
      </c>
      <c r="J61" s="449">
        <f>J6+'[7]July-20'!J61</f>
        <v>0</v>
      </c>
      <c r="K61" s="449">
        <f>K6+'[7]July-20'!K61</f>
        <v>25</v>
      </c>
      <c r="L61" s="449">
        <f>L6+'[7]July-20'!L61</f>
        <v>0</v>
      </c>
      <c r="M61" s="449">
        <f>M6+'[7]July-20'!M61</f>
        <v>9</v>
      </c>
      <c r="N61" s="449">
        <f>N6+'[7]July-20'!N61</f>
        <v>0</v>
      </c>
      <c r="O61" s="449">
        <f>O6+'[7]July-20'!O61</f>
        <v>0</v>
      </c>
      <c r="P61" s="449">
        <f>P6+'[7]July-20'!P61</f>
        <v>0</v>
      </c>
      <c r="Q61" s="449">
        <f>Q6+'[7]July-20'!Q61</f>
        <v>0</v>
      </c>
      <c r="R61" s="449">
        <f>R6+'[7]July-20'!R61</f>
        <v>0</v>
      </c>
      <c r="S61" s="449">
        <f>S6+'[7]July-20'!S61</f>
        <v>3</v>
      </c>
      <c r="T61" s="449">
        <f>T6+'[7]July-20'!T61</f>
        <v>0</v>
      </c>
      <c r="U61" s="449">
        <f>U6+'[7]July-20'!U61</f>
        <v>0</v>
      </c>
      <c r="V61" s="449">
        <f>V6+'[7]July-20'!V61</f>
        <v>0</v>
      </c>
      <c r="W61" s="449">
        <f>W6+'[7]July-20'!W61</f>
        <v>0</v>
      </c>
      <c r="X61" s="449">
        <f>X6+'[7]July-20'!X61</f>
        <v>0</v>
      </c>
      <c r="Y61" s="449">
        <f>Y6+'[7]July-20'!Y61</f>
        <v>0</v>
      </c>
      <c r="Z61" s="449">
        <f>Z6+'[7]July-20'!Z61</f>
        <v>0</v>
      </c>
      <c r="AA61" s="449">
        <f>AA6+'[7]July-20'!AA61</f>
        <v>0</v>
      </c>
      <c r="AB61" s="449">
        <f>AB6+'[7]July-20'!AB61</f>
        <v>0</v>
      </c>
      <c r="AC61" s="449">
        <f>AC6+'[7]July-20'!AC61</f>
        <v>0</v>
      </c>
      <c r="AD61" s="449">
        <f>AD6+'[7]July-20'!AD61</f>
        <v>0</v>
      </c>
      <c r="AE61" s="449">
        <f>AE6+'[7]July-20'!AE61</f>
        <v>0</v>
      </c>
      <c r="AF61" s="449">
        <f>AF6+'[7]July-20'!AF61</f>
        <v>0</v>
      </c>
      <c r="AG61" s="449">
        <f>AG6+'[7]July-20'!AG61</f>
        <v>0</v>
      </c>
      <c r="AH61" s="449">
        <f>AH6+'[7]July-20'!AH61</f>
        <v>0</v>
      </c>
      <c r="AI61" s="449">
        <f>AI6+'[7]July-20'!AI61</f>
        <v>0</v>
      </c>
      <c r="AJ61" s="449">
        <f>AJ6+'[7]July-20'!AJ61</f>
        <v>37</v>
      </c>
      <c r="AK61" s="449">
        <f>AK6+'[7]July-20'!AK61</f>
        <v>0</v>
      </c>
      <c r="AL61" s="449">
        <f>AL6+'[7]July-20'!AL61</f>
        <v>37</v>
      </c>
      <c r="AN61" s="314"/>
      <c r="AO61" s="314"/>
      <c r="AP61" s="314"/>
      <c r="AQ61" s="314"/>
      <c r="AR61" s="314"/>
      <c r="AS61" s="314"/>
      <c r="AT61" s="314"/>
    </row>
    <row r="62" spans="1:46" s="457" customFormat="1" ht="104.25" customHeight="1">
      <c r="A62" s="389">
        <v>2</v>
      </c>
      <c r="B62" s="389" t="s">
        <v>51</v>
      </c>
      <c r="C62" s="449">
        <f>C7+'[7]July-20'!C62</f>
        <v>0</v>
      </c>
      <c r="D62" s="449">
        <f>D7+'[7]July-20'!D62</f>
        <v>0</v>
      </c>
      <c r="E62" s="449">
        <f>E7+'[7]July-20'!E62</f>
        <v>0</v>
      </c>
      <c r="F62" s="449">
        <f>F7+'[7]July-20'!F62</f>
        <v>0</v>
      </c>
      <c r="G62" s="449">
        <f>G7+'[7]July-20'!G62</f>
        <v>0</v>
      </c>
      <c r="H62" s="449">
        <f>H7+'[7]July-20'!H62</f>
        <v>0</v>
      </c>
      <c r="I62" s="449">
        <f>I7+'[7]July-20'!I62</f>
        <v>0</v>
      </c>
      <c r="J62" s="449">
        <f>J7+'[7]July-20'!J62</f>
        <v>0</v>
      </c>
      <c r="K62" s="449">
        <f>K7+'[7]July-20'!K62</f>
        <v>26</v>
      </c>
      <c r="L62" s="449">
        <f>L7+'[7]July-20'!L62</f>
        <v>0</v>
      </c>
      <c r="M62" s="449">
        <f>M7+'[7]July-20'!M62</f>
        <v>9</v>
      </c>
      <c r="N62" s="449">
        <f>N7+'[7]July-20'!N62</f>
        <v>0</v>
      </c>
      <c r="O62" s="449">
        <f>O7+'[7]July-20'!O62</f>
        <v>0</v>
      </c>
      <c r="P62" s="449">
        <f>P7+'[7]July-20'!P62</f>
        <v>0</v>
      </c>
      <c r="Q62" s="449">
        <f>Q7+'[7]July-20'!Q62</f>
        <v>0</v>
      </c>
      <c r="R62" s="449">
        <f>R7+'[7]July-20'!R62</f>
        <v>0</v>
      </c>
      <c r="S62" s="449">
        <f>S7+'[7]July-20'!S62</f>
        <v>4</v>
      </c>
      <c r="T62" s="449">
        <f>T7+'[7]July-20'!T62</f>
        <v>0</v>
      </c>
      <c r="U62" s="449">
        <f>U7+'[7]July-20'!U62</f>
        <v>0</v>
      </c>
      <c r="V62" s="449">
        <f>V7+'[7]July-20'!V62</f>
        <v>0</v>
      </c>
      <c r="W62" s="449">
        <f>W7+'[7]July-20'!W62</f>
        <v>0</v>
      </c>
      <c r="X62" s="449">
        <f>X7+'[7]July-20'!X62</f>
        <v>0</v>
      </c>
      <c r="Y62" s="449">
        <f>Y7+'[7]July-20'!Y62</f>
        <v>9</v>
      </c>
      <c r="Z62" s="449">
        <f>Z7+'[7]July-20'!Z62</f>
        <v>0</v>
      </c>
      <c r="AA62" s="449">
        <f>AA7+'[7]July-20'!AA62</f>
        <v>0</v>
      </c>
      <c r="AB62" s="449">
        <f>AB7+'[7]July-20'!AB62</f>
        <v>0</v>
      </c>
      <c r="AC62" s="449">
        <f>AC7+'[7]July-20'!AC62</f>
        <v>0</v>
      </c>
      <c r="AD62" s="449">
        <f>AD7+'[7]July-20'!AD62</f>
        <v>0</v>
      </c>
      <c r="AE62" s="449">
        <f>AE7+'[7]July-20'!AE62</f>
        <v>0</v>
      </c>
      <c r="AF62" s="449">
        <f>AF7+'[7]July-20'!AF62</f>
        <v>0</v>
      </c>
      <c r="AG62" s="449">
        <f>AG7+'[7]July-20'!AG62</f>
        <v>0</v>
      </c>
      <c r="AH62" s="449">
        <f>AH7+'[7]July-20'!AH62</f>
        <v>0</v>
      </c>
      <c r="AI62" s="449">
        <f>AI7+'[7]July-20'!AI62</f>
        <v>0</v>
      </c>
      <c r="AJ62" s="449">
        <f>AJ7+'[7]July-20'!AJ62</f>
        <v>48</v>
      </c>
      <c r="AK62" s="449">
        <f>AK7+'[7]July-20'!AK62</f>
        <v>0</v>
      </c>
      <c r="AL62" s="449">
        <f>AL7+'[7]July-20'!AL62</f>
        <v>48</v>
      </c>
      <c r="AN62" s="484"/>
      <c r="AO62" s="314"/>
      <c r="AP62" s="485"/>
      <c r="AQ62" s="485"/>
      <c r="AR62" s="314"/>
      <c r="AS62" s="485"/>
      <c r="AT62" s="485"/>
    </row>
    <row r="63" spans="1:46" s="457" customFormat="1" ht="104.25" customHeight="1">
      <c r="A63" s="389">
        <v>3</v>
      </c>
      <c r="B63" s="389" t="s">
        <v>91</v>
      </c>
      <c r="C63" s="449">
        <f>C8+'[7]July-20'!C63</f>
        <v>0</v>
      </c>
      <c r="D63" s="449">
        <f>D8+'[7]July-20'!D63</f>
        <v>0</v>
      </c>
      <c r="E63" s="449">
        <f>E8+'[7]July-20'!E63</f>
        <v>0</v>
      </c>
      <c r="F63" s="449">
        <f>F8+'[7]July-20'!F63</f>
        <v>0</v>
      </c>
      <c r="G63" s="449">
        <f>G8+'[7]July-20'!G63</f>
        <v>1</v>
      </c>
      <c r="H63" s="449">
        <f>H8+'[7]July-20'!H63</f>
        <v>0</v>
      </c>
      <c r="I63" s="449">
        <f>I8+'[7]July-20'!I63</f>
        <v>0</v>
      </c>
      <c r="J63" s="449">
        <f>J8+'[7]July-20'!J63</f>
        <v>0</v>
      </c>
      <c r="K63" s="449">
        <f>K8+'[7]July-20'!K63</f>
        <v>17</v>
      </c>
      <c r="L63" s="449">
        <f>L8+'[7]July-20'!L63</f>
        <v>0</v>
      </c>
      <c r="M63" s="449">
        <f>M8+'[7]July-20'!M63</f>
        <v>7</v>
      </c>
      <c r="N63" s="449">
        <f>N8+'[7]July-20'!N63</f>
        <v>0</v>
      </c>
      <c r="O63" s="449">
        <f>O8+'[7]July-20'!O63</f>
        <v>0</v>
      </c>
      <c r="P63" s="449">
        <f>P8+'[7]July-20'!P63</f>
        <v>0</v>
      </c>
      <c r="Q63" s="449">
        <f>Q8+'[7]July-20'!Q63</f>
        <v>0</v>
      </c>
      <c r="R63" s="449">
        <f>R8+'[7]July-20'!R63</f>
        <v>0</v>
      </c>
      <c r="S63" s="449">
        <f>S8+'[7]July-20'!S63</f>
        <v>32</v>
      </c>
      <c r="T63" s="449">
        <f>T8+'[7]July-20'!T63</f>
        <v>0</v>
      </c>
      <c r="U63" s="449">
        <f>U8+'[7]July-20'!U63</f>
        <v>0</v>
      </c>
      <c r="V63" s="449">
        <f>V8+'[7]July-20'!V63</f>
        <v>0</v>
      </c>
      <c r="W63" s="449">
        <f>W8+'[7]July-20'!W63</f>
        <v>0</v>
      </c>
      <c r="X63" s="449">
        <f>X8+'[7]July-20'!X63</f>
        <v>0</v>
      </c>
      <c r="Y63" s="449">
        <f>Y8+'[7]July-20'!Y63</f>
        <v>0</v>
      </c>
      <c r="Z63" s="449">
        <f>Z8+'[7]July-20'!Z63</f>
        <v>0</v>
      </c>
      <c r="AA63" s="449">
        <f>AA8+'[7]July-20'!AA63</f>
        <v>0</v>
      </c>
      <c r="AB63" s="449">
        <f>AB8+'[7]July-20'!AB63</f>
        <v>0</v>
      </c>
      <c r="AC63" s="449">
        <f>AC8+'[7]July-20'!AC63</f>
        <v>0</v>
      </c>
      <c r="AD63" s="449">
        <f>AD8+'[7]July-20'!AD63</f>
        <v>0</v>
      </c>
      <c r="AE63" s="449">
        <f>AE8+'[7]July-20'!AE63</f>
        <v>0</v>
      </c>
      <c r="AF63" s="449">
        <f>AF8+'[7]July-20'!AF63</f>
        <v>0</v>
      </c>
      <c r="AG63" s="449">
        <f>AG8+'[7]July-20'!AG63</f>
        <v>0</v>
      </c>
      <c r="AH63" s="449">
        <f>AH8+'[7]July-20'!AH63</f>
        <v>0</v>
      </c>
      <c r="AI63" s="449">
        <f>AI8+'[7]July-20'!AI63</f>
        <v>0</v>
      </c>
      <c r="AJ63" s="449">
        <f>AJ8+'[7]July-20'!AJ63</f>
        <v>57</v>
      </c>
      <c r="AK63" s="449">
        <f>AK8+'[7]July-20'!AK63</f>
        <v>0</v>
      </c>
      <c r="AL63" s="449">
        <f>AL8+'[7]July-20'!AL63</f>
        <v>57</v>
      </c>
      <c r="AN63" s="314"/>
      <c r="AO63" s="314"/>
      <c r="AP63" s="314"/>
      <c r="AQ63" s="314"/>
      <c r="AR63" s="314"/>
      <c r="AS63" s="314"/>
      <c r="AT63" s="314"/>
    </row>
    <row r="64" spans="1:46" s="543" customFormat="1" ht="104.25" customHeight="1">
      <c r="A64" s="580" t="s">
        <v>56</v>
      </c>
      <c r="B64" s="581"/>
      <c r="C64" s="448">
        <f>C9+'[7]July-20'!C64</f>
        <v>0</v>
      </c>
      <c r="D64" s="448">
        <f>D9+'[7]July-20'!D64</f>
        <v>0</v>
      </c>
      <c r="E64" s="448">
        <f>E9+'[7]July-20'!E64</f>
        <v>0</v>
      </c>
      <c r="F64" s="448">
        <f>F9+'[7]July-20'!F64</f>
        <v>0</v>
      </c>
      <c r="G64" s="448">
        <f>G9+'[7]July-20'!G64</f>
        <v>1</v>
      </c>
      <c r="H64" s="448">
        <f>H9+'[7]July-20'!H64</f>
        <v>0</v>
      </c>
      <c r="I64" s="448">
        <f>I9+'[7]July-20'!I64</f>
        <v>0</v>
      </c>
      <c r="J64" s="448">
        <f>J9+'[7]July-20'!J64</f>
        <v>0</v>
      </c>
      <c r="K64" s="448">
        <f>K9+'[7]July-20'!K64</f>
        <v>68</v>
      </c>
      <c r="L64" s="448">
        <f>L9+'[7]July-20'!L64</f>
        <v>0</v>
      </c>
      <c r="M64" s="448">
        <f>M9+'[7]July-20'!M64</f>
        <v>25</v>
      </c>
      <c r="N64" s="448">
        <f>N9+'[7]July-20'!N64</f>
        <v>0</v>
      </c>
      <c r="O64" s="448">
        <f>O9+'[7]July-20'!O64</f>
        <v>0</v>
      </c>
      <c r="P64" s="448">
        <f>P9+'[7]July-20'!P64</f>
        <v>0</v>
      </c>
      <c r="Q64" s="448">
        <f>Q9+'[7]July-20'!Q64</f>
        <v>0</v>
      </c>
      <c r="R64" s="448">
        <f>R9+'[7]July-20'!R64</f>
        <v>0</v>
      </c>
      <c r="S64" s="448">
        <f>S9+'[7]July-20'!S64</f>
        <v>39</v>
      </c>
      <c r="T64" s="448">
        <f>T9+'[7]July-20'!T64</f>
        <v>0</v>
      </c>
      <c r="U64" s="448">
        <f>U9+'[7]July-20'!U64</f>
        <v>0</v>
      </c>
      <c r="V64" s="448">
        <f>V9+'[7]July-20'!V64</f>
        <v>0</v>
      </c>
      <c r="W64" s="448">
        <f>W9+'[7]July-20'!W64</f>
        <v>0</v>
      </c>
      <c r="X64" s="448">
        <f>X9+'[7]July-20'!X64</f>
        <v>0</v>
      </c>
      <c r="Y64" s="448">
        <f>Y9+'[7]July-20'!Y64</f>
        <v>9</v>
      </c>
      <c r="Z64" s="448">
        <f>Z9+'[7]July-20'!Z64</f>
        <v>0</v>
      </c>
      <c r="AA64" s="448">
        <f>AA9+'[7]July-20'!AA64</f>
        <v>0</v>
      </c>
      <c r="AB64" s="448">
        <f>AB9+'[7]July-20'!AB64</f>
        <v>0</v>
      </c>
      <c r="AC64" s="448">
        <f>AC9+'[7]July-20'!AC64</f>
        <v>0</v>
      </c>
      <c r="AD64" s="448">
        <f>AD9+'[7]July-20'!AD64</f>
        <v>0</v>
      </c>
      <c r="AE64" s="448">
        <f>AE9+'[7]July-20'!AE64</f>
        <v>0</v>
      </c>
      <c r="AF64" s="448">
        <f>AF9+'[7]July-20'!AF64</f>
        <v>0</v>
      </c>
      <c r="AG64" s="448">
        <f>AG9+'[7]July-20'!AG64</f>
        <v>0</v>
      </c>
      <c r="AH64" s="448">
        <f>AH9+'[7]July-20'!AH64</f>
        <v>0</v>
      </c>
      <c r="AI64" s="448">
        <f>AI9+'[7]July-20'!AI64</f>
        <v>0</v>
      </c>
      <c r="AJ64" s="448">
        <f>AJ9+'[7]July-20'!AJ64</f>
        <v>142</v>
      </c>
      <c r="AK64" s="448">
        <f>AK9+'[7]July-20'!AK64</f>
        <v>0</v>
      </c>
      <c r="AL64" s="448">
        <f>AL9+'[7]July-20'!AL64</f>
        <v>142</v>
      </c>
      <c r="AN64" s="272"/>
      <c r="AO64" s="272"/>
      <c r="AP64" s="272"/>
      <c r="AQ64" s="272"/>
      <c r="AR64" s="272"/>
      <c r="AS64" s="272"/>
      <c r="AT64" s="272"/>
    </row>
    <row r="65" spans="1:41" s="457" customFormat="1" ht="104.25" customHeight="1">
      <c r="A65" s="389">
        <v>4</v>
      </c>
      <c r="B65" s="389" t="s">
        <v>48</v>
      </c>
      <c r="C65" s="449">
        <f>C10+'[7]July-20'!C65</f>
        <v>0</v>
      </c>
      <c r="D65" s="449">
        <f>D10+'[7]July-20'!D65</f>
        <v>0</v>
      </c>
      <c r="E65" s="449">
        <f>E10+'[7]July-20'!E65</f>
        <v>0</v>
      </c>
      <c r="F65" s="449">
        <f>F10+'[7]July-20'!F65</f>
        <v>0</v>
      </c>
      <c r="G65" s="449">
        <f>G10+'[7]July-20'!G65</f>
        <v>0</v>
      </c>
      <c r="H65" s="449">
        <f>H10+'[7]July-20'!H65</f>
        <v>0</v>
      </c>
      <c r="I65" s="449">
        <f>I10+'[7]July-20'!I65</f>
        <v>0</v>
      </c>
      <c r="J65" s="449">
        <f>J10+'[7]July-20'!J65</f>
        <v>0</v>
      </c>
      <c r="K65" s="449">
        <f>K10+'[7]July-20'!K65</f>
        <v>55</v>
      </c>
      <c r="L65" s="449">
        <f>L10+'[7]July-20'!L65</f>
        <v>0</v>
      </c>
      <c r="M65" s="449">
        <f>M10+'[7]July-20'!M65</f>
        <v>7</v>
      </c>
      <c r="N65" s="449">
        <f>N10+'[7]July-20'!N65</f>
        <v>0</v>
      </c>
      <c r="O65" s="449">
        <f>O10+'[7]July-20'!O65</f>
        <v>0</v>
      </c>
      <c r="P65" s="449">
        <f>P10+'[7]July-20'!P65</f>
        <v>0</v>
      </c>
      <c r="Q65" s="449">
        <f>Q10+'[7]July-20'!Q65</f>
        <v>0</v>
      </c>
      <c r="R65" s="449">
        <f>R10+'[7]July-20'!R65</f>
        <v>0</v>
      </c>
      <c r="S65" s="449">
        <f>S10+'[7]July-20'!S65</f>
        <v>2</v>
      </c>
      <c r="T65" s="449">
        <f>T10+'[7]July-20'!T65</f>
        <v>0</v>
      </c>
      <c r="U65" s="449">
        <f>U10+'[7]July-20'!U65</f>
        <v>0</v>
      </c>
      <c r="V65" s="449">
        <f>V10+'[7]July-20'!V65</f>
        <v>0</v>
      </c>
      <c r="W65" s="449">
        <f>W10+'[7]July-20'!W65</f>
        <v>0</v>
      </c>
      <c r="X65" s="449">
        <f>X10+'[7]July-20'!X65</f>
        <v>0</v>
      </c>
      <c r="Y65" s="449">
        <f>Y10+'[7]July-20'!Y65</f>
        <v>0</v>
      </c>
      <c r="Z65" s="449">
        <f>Z10+'[7]July-20'!Z65</f>
        <v>0</v>
      </c>
      <c r="AA65" s="449">
        <f>AA10+'[7]July-20'!AA65</f>
        <v>0</v>
      </c>
      <c r="AB65" s="449">
        <f>AB10+'[7]July-20'!AB65</f>
        <v>0</v>
      </c>
      <c r="AC65" s="449">
        <f>AC10+'[7]July-20'!AC65</f>
        <v>0</v>
      </c>
      <c r="AD65" s="449">
        <f>AD10+'[7]July-20'!AD65</f>
        <v>0</v>
      </c>
      <c r="AE65" s="449">
        <f>AE10+'[7]July-20'!AE65</f>
        <v>0</v>
      </c>
      <c r="AF65" s="449">
        <f>AF10+'[7]July-20'!AF65</f>
        <v>0</v>
      </c>
      <c r="AG65" s="449">
        <f>AG10+'[7]July-20'!AG65</f>
        <v>0</v>
      </c>
      <c r="AH65" s="449">
        <f>AH10+'[7]July-20'!AH65</f>
        <v>0</v>
      </c>
      <c r="AI65" s="449">
        <f>AI10+'[7]July-20'!AI65</f>
        <v>0</v>
      </c>
      <c r="AJ65" s="449">
        <f>AJ10+'[7]July-20'!AJ65</f>
        <v>64</v>
      </c>
      <c r="AK65" s="449">
        <f>AK10+'[7]July-20'!AK65</f>
        <v>0</v>
      </c>
      <c r="AL65" s="449">
        <f>AL10+'[7]July-20'!AL65</f>
        <v>64</v>
      </c>
      <c r="AO65" s="314"/>
    </row>
    <row r="66" spans="1:41" s="457" customFormat="1" ht="104.25" customHeight="1">
      <c r="A66" s="389">
        <v>5</v>
      </c>
      <c r="B66" s="389" t="s">
        <v>49</v>
      </c>
      <c r="C66" s="449">
        <f>C11+'[7]July-20'!C66</f>
        <v>0</v>
      </c>
      <c r="D66" s="449">
        <f>D11+'[7]July-20'!D66</f>
        <v>0</v>
      </c>
      <c r="E66" s="449">
        <f>E11+'[7]July-20'!E66</f>
        <v>0</v>
      </c>
      <c r="F66" s="449">
        <f>F11+'[7]July-20'!F66</f>
        <v>0</v>
      </c>
      <c r="G66" s="449">
        <f>G11+'[7]July-20'!G66</f>
        <v>1</v>
      </c>
      <c r="H66" s="449">
        <f>H11+'[7]July-20'!H66</f>
        <v>0</v>
      </c>
      <c r="I66" s="449">
        <f>I11+'[7]July-20'!I66</f>
        <v>0</v>
      </c>
      <c r="J66" s="449">
        <f>J11+'[7]July-20'!J66</f>
        <v>0</v>
      </c>
      <c r="K66" s="449">
        <f>K11+'[7]July-20'!K66</f>
        <v>53</v>
      </c>
      <c r="L66" s="449">
        <f>L11+'[7]July-20'!L66</f>
        <v>0</v>
      </c>
      <c r="M66" s="449">
        <f>M11+'[7]July-20'!M66</f>
        <v>12</v>
      </c>
      <c r="N66" s="449">
        <f>N11+'[7]July-20'!N66</f>
        <v>0</v>
      </c>
      <c r="O66" s="449">
        <f>O11+'[7]July-20'!O66</f>
        <v>0</v>
      </c>
      <c r="P66" s="449">
        <f>P11+'[7]July-20'!P66</f>
        <v>0</v>
      </c>
      <c r="Q66" s="449">
        <f>Q11+'[7]July-20'!Q66</f>
        <v>0</v>
      </c>
      <c r="R66" s="449">
        <f>R11+'[7]July-20'!R66</f>
        <v>0</v>
      </c>
      <c r="S66" s="449">
        <f>S11+'[7]July-20'!S66</f>
        <v>20</v>
      </c>
      <c r="T66" s="449">
        <f>T11+'[7]July-20'!T66</f>
        <v>0</v>
      </c>
      <c r="U66" s="449">
        <f>U11+'[7]July-20'!U66</f>
        <v>0</v>
      </c>
      <c r="V66" s="449">
        <f>V11+'[7]July-20'!V66</f>
        <v>0</v>
      </c>
      <c r="W66" s="449">
        <f>W11+'[7]July-20'!W66</f>
        <v>0</v>
      </c>
      <c r="X66" s="449">
        <f>X11+'[7]July-20'!X66</f>
        <v>0</v>
      </c>
      <c r="Y66" s="449">
        <f>Y11+'[7]July-20'!Y66</f>
        <v>5</v>
      </c>
      <c r="Z66" s="449">
        <f>Z11+'[7]July-20'!Z66</f>
        <v>0</v>
      </c>
      <c r="AA66" s="449">
        <f>AA11+'[7]July-20'!AA66</f>
        <v>0</v>
      </c>
      <c r="AB66" s="449">
        <f>AB11+'[7]July-20'!AB66</f>
        <v>0</v>
      </c>
      <c r="AC66" s="449">
        <f>AC11+'[7]July-20'!AC66</f>
        <v>0</v>
      </c>
      <c r="AD66" s="449">
        <f>AD11+'[7]July-20'!AD66</f>
        <v>0</v>
      </c>
      <c r="AE66" s="449">
        <f>AE11+'[7]July-20'!AE66</f>
        <v>0</v>
      </c>
      <c r="AF66" s="449">
        <f>AF11+'[7]July-20'!AF66</f>
        <v>0</v>
      </c>
      <c r="AG66" s="449">
        <f>AG11+'[7]July-20'!AG66</f>
        <v>0</v>
      </c>
      <c r="AH66" s="449">
        <f>AH11+'[7]July-20'!AH66</f>
        <v>0</v>
      </c>
      <c r="AI66" s="449">
        <f>AI11+'[7]July-20'!AI66</f>
        <v>1</v>
      </c>
      <c r="AJ66" s="449">
        <f>AJ11+'[7]July-20'!AJ66</f>
        <v>92</v>
      </c>
      <c r="AK66" s="449">
        <f>AK11+'[7]July-20'!AK66</f>
        <v>0</v>
      </c>
      <c r="AL66" s="449">
        <f>AL11+'[7]July-20'!AL66</f>
        <v>92</v>
      </c>
      <c r="AO66" s="314"/>
    </row>
    <row r="67" spans="1:41" s="457" customFormat="1" ht="104.25" customHeight="1">
      <c r="A67" s="389">
        <v>6</v>
      </c>
      <c r="B67" s="389" t="s">
        <v>20</v>
      </c>
      <c r="C67" s="449">
        <f>C12+'[7]July-20'!C67</f>
        <v>0</v>
      </c>
      <c r="D67" s="449">
        <f>D12+'[7]July-20'!D67</f>
        <v>0</v>
      </c>
      <c r="E67" s="449">
        <f>E12+'[7]July-20'!E67</f>
        <v>0</v>
      </c>
      <c r="F67" s="449">
        <f>F12+'[7]July-20'!F67</f>
        <v>0</v>
      </c>
      <c r="G67" s="449">
        <f>G12+'[7]July-20'!G67</f>
        <v>3</v>
      </c>
      <c r="H67" s="449">
        <f>H12+'[7]July-20'!H67</f>
        <v>0</v>
      </c>
      <c r="I67" s="449">
        <f>I12+'[7]July-20'!I67</f>
        <v>0</v>
      </c>
      <c r="J67" s="449">
        <f>J12+'[7]July-20'!J67</f>
        <v>0</v>
      </c>
      <c r="K67" s="449">
        <f>K12+'[7]July-20'!K67</f>
        <v>58</v>
      </c>
      <c r="L67" s="449">
        <f>L12+'[7]July-20'!L67</f>
        <v>0</v>
      </c>
      <c r="M67" s="449">
        <f>M12+'[7]July-20'!M67</f>
        <v>17</v>
      </c>
      <c r="N67" s="449">
        <f>N12+'[7]July-20'!N67</f>
        <v>0</v>
      </c>
      <c r="O67" s="449">
        <f>O12+'[7]July-20'!O67</f>
        <v>0</v>
      </c>
      <c r="P67" s="449">
        <f>P12+'[7]July-20'!P67</f>
        <v>0</v>
      </c>
      <c r="Q67" s="449">
        <f>Q12+'[7]July-20'!Q67</f>
        <v>0</v>
      </c>
      <c r="R67" s="449">
        <f>R12+'[7]July-20'!R67</f>
        <v>0</v>
      </c>
      <c r="S67" s="449">
        <f>S12+'[7]July-20'!S67</f>
        <v>47</v>
      </c>
      <c r="T67" s="449">
        <f>T12+'[7]July-20'!T67</f>
        <v>0</v>
      </c>
      <c r="U67" s="449">
        <f>U12+'[7]July-20'!U67</f>
        <v>0</v>
      </c>
      <c r="V67" s="449">
        <f>V12+'[7]July-20'!V67</f>
        <v>0</v>
      </c>
      <c r="W67" s="449">
        <f>W12+'[7]July-20'!W67</f>
        <v>0</v>
      </c>
      <c r="X67" s="449">
        <f>X12+'[7]July-20'!X67</f>
        <v>0</v>
      </c>
      <c r="Y67" s="449">
        <f>Y12+'[7]July-20'!Y67</f>
        <v>33</v>
      </c>
      <c r="Z67" s="449">
        <f>Z12+'[7]July-20'!Z67</f>
        <v>0</v>
      </c>
      <c r="AA67" s="449">
        <f>AA12+'[7]July-20'!AA67</f>
        <v>0</v>
      </c>
      <c r="AB67" s="449">
        <f>AB12+'[7]July-20'!AB67</f>
        <v>0</v>
      </c>
      <c r="AC67" s="449">
        <f>AC12+'[7]July-20'!AC67</f>
        <v>0</v>
      </c>
      <c r="AD67" s="449">
        <f>AD12+'[7]July-20'!AD67</f>
        <v>0</v>
      </c>
      <c r="AE67" s="449">
        <f>AE12+'[7]July-20'!AE67</f>
        <v>0</v>
      </c>
      <c r="AF67" s="449">
        <f>AF12+'[7]July-20'!AF67</f>
        <v>0</v>
      </c>
      <c r="AG67" s="449">
        <f>AG12+'[7]July-20'!AG67</f>
        <v>0</v>
      </c>
      <c r="AH67" s="449">
        <f>AH12+'[7]July-20'!AH67</f>
        <v>0</v>
      </c>
      <c r="AI67" s="449">
        <f>AI12+'[7]July-20'!AI67</f>
        <v>13</v>
      </c>
      <c r="AJ67" s="449">
        <f>AJ12+'[7]July-20'!AJ67</f>
        <v>171</v>
      </c>
      <c r="AK67" s="449">
        <f>AK12+'[7]July-20'!AK67</f>
        <v>0</v>
      </c>
      <c r="AL67" s="449">
        <f>AL12+'[7]July-20'!AL67</f>
        <v>171</v>
      </c>
      <c r="AO67" s="314"/>
    </row>
    <row r="68" spans="1:41" s="543" customFormat="1" ht="104.25" customHeight="1">
      <c r="A68" s="580" t="s">
        <v>21</v>
      </c>
      <c r="B68" s="581"/>
      <c r="C68" s="448">
        <f>C13+'[7]July-20'!C68</f>
        <v>0</v>
      </c>
      <c r="D68" s="448">
        <f>D13+'[7]July-20'!D68</f>
        <v>0</v>
      </c>
      <c r="E68" s="448">
        <f>E13+'[7]July-20'!E68</f>
        <v>0</v>
      </c>
      <c r="F68" s="448">
        <f>F13+'[7]July-20'!F68</f>
        <v>0</v>
      </c>
      <c r="G68" s="448">
        <f>G13+'[7]July-20'!G68</f>
        <v>4</v>
      </c>
      <c r="H68" s="448">
        <f>H13+'[7]July-20'!H68</f>
        <v>0</v>
      </c>
      <c r="I68" s="448">
        <f>I13+'[7]July-20'!I68</f>
        <v>0</v>
      </c>
      <c r="J68" s="448">
        <f>J13+'[7]July-20'!J68</f>
        <v>0</v>
      </c>
      <c r="K68" s="448">
        <f>K13+'[7]July-20'!K68</f>
        <v>166</v>
      </c>
      <c r="L68" s="448">
        <f>L13+'[7]July-20'!L68</f>
        <v>0</v>
      </c>
      <c r="M68" s="448">
        <f>M13+'[7]July-20'!M68</f>
        <v>36</v>
      </c>
      <c r="N68" s="448">
        <f>N13+'[7]July-20'!N68</f>
        <v>0</v>
      </c>
      <c r="O68" s="448">
        <f>O13+'[7]July-20'!O68</f>
        <v>0</v>
      </c>
      <c r="P68" s="448">
        <f>P13+'[7]July-20'!P68</f>
        <v>0</v>
      </c>
      <c r="Q68" s="448">
        <f>Q13+'[7]July-20'!Q68</f>
        <v>0</v>
      </c>
      <c r="R68" s="448">
        <f>R13+'[7]July-20'!R68</f>
        <v>0</v>
      </c>
      <c r="S68" s="448">
        <f>S13+'[7]July-20'!S68</f>
        <v>69</v>
      </c>
      <c r="T68" s="448">
        <f>T13+'[7]July-20'!T68</f>
        <v>0</v>
      </c>
      <c r="U68" s="448">
        <f>U13+'[7]July-20'!U68</f>
        <v>0</v>
      </c>
      <c r="V68" s="448">
        <f>V13+'[7]July-20'!V68</f>
        <v>0</v>
      </c>
      <c r="W68" s="448">
        <f>W13+'[7]July-20'!W68</f>
        <v>0</v>
      </c>
      <c r="X68" s="448">
        <f>X13+'[7]July-20'!X68</f>
        <v>0</v>
      </c>
      <c r="Y68" s="448">
        <f>Y13+'[7]July-20'!Y68</f>
        <v>38</v>
      </c>
      <c r="Z68" s="448">
        <f>Z13+'[7]July-20'!Z68</f>
        <v>0</v>
      </c>
      <c r="AA68" s="448">
        <f>AA13+'[7]July-20'!AA68</f>
        <v>0</v>
      </c>
      <c r="AB68" s="448">
        <f>AB13+'[7]July-20'!AB68</f>
        <v>0</v>
      </c>
      <c r="AC68" s="448">
        <f>AC13+'[7]July-20'!AC68</f>
        <v>0</v>
      </c>
      <c r="AD68" s="448">
        <f>AD13+'[7]July-20'!AD68</f>
        <v>0</v>
      </c>
      <c r="AE68" s="448">
        <f>AE13+'[7]July-20'!AE68</f>
        <v>0</v>
      </c>
      <c r="AF68" s="448">
        <f>AF13+'[7]July-20'!AF68</f>
        <v>0</v>
      </c>
      <c r="AG68" s="448">
        <f>AG13+'[7]July-20'!AG68</f>
        <v>0</v>
      </c>
      <c r="AH68" s="448">
        <f>AH13+'[7]July-20'!AH68</f>
        <v>0</v>
      </c>
      <c r="AI68" s="448">
        <f>AI13+'[7]July-20'!AI68</f>
        <v>14</v>
      </c>
      <c r="AJ68" s="448">
        <f>AJ13+'[7]July-20'!AJ68</f>
        <v>327</v>
      </c>
      <c r="AK68" s="448">
        <f>AK13+'[7]July-20'!AK68</f>
        <v>0</v>
      </c>
      <c r="AL68" s="448">
        <f>AL13+'[7]July-20'!AL68</f>
        <v>327</v>
      </c>
      <c r="AO68" s="272"/>
    </row>
    <row r="69" spans="1:41" s="543" customFormat="1" ht="104.25" customHeight="1">
      <c r="A69" s="580" t="s">
        <v>175</v>
      </c>
      <c r="B69" s="581"/>
      <c r="C69" s="448">
        <f>C14+'[7]July-20'!C69</f>
        <v>0</v>
      </c>
      <c r="D69" s="448">
        <f>D14+'[7]July-20'!D69</f>
        <v>0</v>
      </c>
      <c r="E69" s="448">
        <f>E14+'[7]July-20'!E69</f>
        <v>0</v>
      </c>
      <c r="F69" s="448">
        <f>F14+'[7]July-20'!F69</f>
        <v>0</v>
      </c>
      <c r="G69" s="448">
        <f>G14+'[7]July-20'!G69</f>
        <v>5</v>
      </c>
      <c r="H69" s="448">
        <f>H14+'[7]July-20'!H69</f>
        <v>0</v>
      </c>
      <c r="I69" s="448">
        <f>I14+'[7]July-20'!I69</f>
        <v>0</v>
      </c>
      <c r="J69" s="448">
        <f>J14+'[7]July-20'!J69</f>
        <v>0</v>
      </c>
      <c r="K69" s="448">
        <f>K14+'[7]July-20'!K69</f>
        <v>234</v>
      </c>
      <c r="L69" s="448">
        <f>L14+'[7]July-20'!L69</f>
        <v>0</v>
      </c>
      <c r="M69" s="448">
        <f>M14+'[7]July-20'!M69</f>
        <v>61</v>
      </c>
      <c r="N69" s="448">
        <f>N14+'[7]July-20'!N69</f>
        <v>0</v>
      </c>
      <c r="O69" s="448">
        <f>O14+'[7]July-20'!O69</f>
        <v>0</v>
      </c>
      <c r="P69" s="448">
        <f>P14+'[7]July-20'!P69</f>
        <v>0</v>
      </c>
      <c r="Q69" s="448">
        <f>Q14+'[7]July-20'!Q69</f>
        <v>0</v>
      </c>
      <c r="R69" s="448">
        <f>R14+'[7]July-20'!R69</f>
        <v>0</v>
      </c>
      <c r="S69" s="448">
        <f>S14+'[7]July-20'!S69</f>
        <v>108</v>
      </c>
      <c r="T69" s="448">
        <f>T14+'[7]July-20'!T69</f>
        <v>0</v>
      </c>
      <c r="U69" s="448">
        <f>U14+'[7]July-20'!U69</f>
        <v>0</v>
      </c>
      <c r="V69" s="448">
        <f>V14+'[7]July-20'!V69</f>
        <v>0</v>
      </c>
      <c r="W69" s="448">
        <f>W14+'[7]July-20'!W69</f>
        <v>0</v>
      </c>
      <c r="X69" s="448">
        <f>X14+'[7]July-20'!X69</f>
        <v>0</v>
      </c>
      <c r="Y69" s="448">
        <f>Y14+'[7]July-20'!Y69</f>
        <v>47</v>
      </c>
      <c r="Z69" s="448">
        <f>Z14+'[7]July-20'!Z69</f>
        <v>0</v>
      </c>
      <c r="AA69" s="448">
        <f>AA14+'[7]July-20'!AA69</f>
        <v>0</v>
      </c>
      <c r="AB69" s="448">
        <f>AB14+'[7]July-20'!AB69</f>
        <v>0</v>
      </c>
      <c r="AC69" s="448">
        <f>AC14+'[7]July-20'!AC69</f>
        <v>0</v>
      </c>
      <c r="AD69" s="448">
        <f>AD14+'[7]July-20'!AD69</f>
        <v>0</v>
      </c>
      <c r="AE69" s="448">
        <f>AE14+'[7]July-20'!AE69</f>
        <v>0</v>
      </c>
      <c r="AF69" s="448">
        <f>AF14+'[7]July-20'!AF69</f>
        <v>0</v>
      </c>
      <c r="AG69" s="448">
        <f>AG14+'[7]July-20'!AG69</f>
        <v>0</v>
      </c>
      <c r="AH69" s="448">
        <f>AH14+'[7]July-20'!AH69</f>
        <v>0</v>
      </c>
      <c r="AI69" s="448">
        <f>AI14+'[7]July-20'!AI69</f>
        <v>14</v>
      </c>
      <c r="AJ69" s="448">
        <f>AJ14+'[7]July-20'!AJ69</f>
        <v>469</v>
      </c>
      <c r="AK69" s="448">
        <f>AK14+'[7]July-20'!AK69</f>
        <v>0</v>
      </c>
      <c r="AL69" s="448">
        <f>AL14+'[7]July-20'!AL69</f>
        <v>469</v>
      </c>
      <c r="AO69" s="272"/>
    </row>
    <row r="70" spans="1:41" s="457" customFormat="1" ht="104.25" customHeight="1">
      <c r="A70" s="389">
        <v>7</v>
      </c>
      <c r="B70" s="389" t="s">
        <v>46</v>
      </c>
      <c r="C70" s="449">
        <f>C15+'[7]July-20'!C70</f>
        <v>0</v>
      </c>
      <c r="D70" s="449">
        <f>D15+'[7]July-20'!D70</f>
        <v>0</v>
      </c>
      <c r="E70" s="449">
        <f>E15+'[7]July-20'!E70</f>
        <v>0</v>
      </c>
      <c r="F70" s="449">
        <f>F15+'[7]July-20'!F70</f>
        <v>0</v>
      </c>
      <c r="G70" s="449">
        <f>G15+'[7]July-20'!G70</f>
        <v>0</v>
      </c>
      <c r="H70" s="449">
        <f>H15+'[7]July-20'!H70</f>
        <v>0</v>
      </c>
      <c r="I70" s="449">
        <f>I15+'[7]July-20'!I70</f>
        <v>0</v>
      </c>
      <c r="J70" s="449">
        <f>J15+'[7]July-20'!J70</f>
        <v>0</v>
      </c>
      <c r="K70" s="449">
        <f>K15+'[7]July-20'!K70</f>
        <v>22</v>
      </c>
      <c r="L70" s="449">
        <f>L15+'[7]July-20'!L70</f>
        <v>0</v>
      </c>
      <c r="M70" s="449">
        <f>M15+'[7]July-20'!M70</f>
        <v>8</v>
      </c>
      <c r="N70" s="449">
        <f>N15+'[7]July-20'!N70</f>
        <v>0</v>
      </c>
      <c r="O70" s="449">
        <f>O15+'[7]July-20'!O70</f>
        <v>0</v>
      </c>
      <c r="P70" s="449">
        <f>P15+'[7]July-20'!P70</f>
        <v>0</v>
      </c>
      <c r="Q70" s="449">
        <f>Q15+'[7]July-20'!Q70</f>
        <v>0</v>
      </c>
      <c r="R70" s="449">
        <f>R15+'[7]July-20'!R70</f>
        <v>0</v>
      </c>
      <c r="S70" s="449">
        <f>S15+'[7]July-20'!S70</f>
        <v>7</v>
      </c>
      <c r="T70" s="449">
        <f>T15+'[7]July-20'!T70</f>
        <v>0</v>
      </c>
      <c r="U70" s="449">
        <f>U15+'[7]July-20'!U70</f>
        <v>0</v>
      </c>
      <c r="V70" s="449">
        <f>V15+'[7]July-20'!V70</f>
        <v>0</v>
      </c>
      <c r="W70" s="449">
        <f>W15+'[7]July-20'!W70</f>
        <v>0</v>
      </c>
      <c r="X70" s="449">
        <f>X15+'[7]July-20'!X70</f>
        <v>0</v>
      </c>
      <c r="Y70" s="449">
        <f>Y15+'[7]July-20'!Y70</f>
        <v>1</v>
      </c>
      <c r="Z70" s="449">
        <f>Z15+'[7]July-20'!Z70</f>
        <v>0</v>
      </c>
      <c r="AA70" s="449">
        <f>AA15+'[7]July-20'!AA70</f>
        <v>0</v>
      </c>
      <c r="AB70" s="449">
        <f>AB15+'[7]July-20'!AB70</f>
        <v>0</v>
      </c>
      <c r="AC70" s="449">
        <f>AC15+'[7]July-20'!AC70</f>
        <v>0</v>
      </c>
      <c r="AD70" s="449">
        <f>AD15+'[7]July-20'!AD70</f>
        <v>0</v>
      </c>
      <c r="AE70" s="449">
        <f>AE15+'[7]July-20'!AE70</f>
        <v>0</v>
      </c>
      <c r="AF70" s="449">
        <f>AF15+'[7]July-20'!AF70</f>
        <v>0</v>
      </c>
      <c r="AG70" s="449">
        <f>AG15+'[7]July-20'!AG70</f>
        <v>0</v>
      </c>
      <c r="AH70" s="449">
        <f>AH15+'[7]July-20'!AH70</f>
        <v>0</v>
      </c>
      <c r="AI70" s="449">
        <f>AI15+'[7]July-20'!AI70</f>
        <v>0</v>
      </c>
      <c r="AJ70" s="449">
        <f>AJ15+'[7]July-20'!AJ70</f>
        <v>38</v>
      </c>
      <c r="AK70" s="449">
        <f>AK15+'[7]July-20'!AK70</f>
        <v>0</v>
      </c>
      <c r="AL70" s="449">
        <f>AL15+'[7]July-20'!AL70</f>
        <v>38</v>
      </c>
      <c r="AO70" s="314"/>
    </row>
    <row r="71" spans="1:41" s="457" customFormat="1" ht="104.25" customHeight="1">
      <c r="A71" s="389">
        <v>8</v>
      </c>
      <c r="B71" s="389" t="s">
        <v>185</v>
      </c>
      <c r="C71" s="449">
        <f>C16+'[7]July-20'!C71</f>
        <v>0</v>
      </c>
      <c r="D71" s="449">
        <f>D16+'[7]July-20'!D71</f>
        <v>0</v>
      </c>
      <c r="E71" s="449">
        <f>E16+'[7]July-20'!E71</f>
        <v>0</v>
      </c>
      <c r="F71" s="449">
        <f>F16+'[7]July-20'!F71</f>
        <v>0</v>
      </c>
      <c r="G71" s="449">
        <f>G16+'[7]July-20'!G71</f>
        <v>0</v>
      </c>
      <c r="H71" s="449">
        <f>H16+'[7]July-20'!H71</f>
        <v>0</v>
      </c>
      <c r="I71" s="449">
        <f>I16+'[7]July-20'!I71</f>
        <v>0</v>
      </c>
      <c r="J71" s="449">
        <f>J16+'[7]July-20'!J71</f>
        <v>0</v>
      </c>
      <c r="K71" s="449">
        <f>K16+'[7]July-20'!K71</f>
        <v>19</v>
      </c>
      <c r="L71" s="449">
        <f>L16+'[7]July-20'!L71</f>
        <v>0</v>
      </c>
      <c r="M71" s="449">
        <f>M16+'[7]July-20'!M71</f>
        <v>13</v>
      </c>
      <c r="N71" s="449">
        <f>N16+'[7]July-20'!N71</f>
        <v>0</v>
      </c>
      <c r="O71" s="449">
        <f>O16+'[7]July-20'!O71</f>
        <v>0</v>
      </c>
      <c r="P71" s="449">
        <f>P16+'[7]July-20'!P71</f>
        <v>0</v>
      </c>
      <c r="Q71" s="449">
        <f>Q16+'[7]July-20'!Q71</f>
        <v>0</v>
      </c>
      <c r="R71" s="449">
        <f>R16+'[7]July-20'!R71</f>
        <v>0</v>
      </c>
      <c r="S71" s="449">
        <f>S16+'[7]July-20'!S71</f>
        <v>19</v>
      </c>
      <c r="T71" s="449">
        <f>T16+'[7]July-20'!T71</f>
        <v>0</v>
      </c>
      <c r="U71" s="449">
        <f>U16+'[7]July-20'!U71</f>
        <v>0</v>
      </c>
      <c r="V71" s="449">
        <f>V16+'[7]July-20'!V71</f>
        <v>0</v>
      </c>
      <c r="W71" s="449">
        <f>W16+'[7]July-20'!W71</f>
        <v>0</v>
      </c>
      <c r="X71" s="449">
        <f>X16+'[7]July-20'!X71</f>
        <v>0</v>
      </c>
      <c r="Y71" s="449">
        <f>Y16+'[7]July-20'!Y71</f>
        <v>6</v>
      </c>
      <c r="Z71" s="449">
        <f>Z16+'[7]July-20'!Z71</f>
        <v>0</v>
      </c>
      <c r="AA71" s="449">
        <f>AA16+'[7]July-20'!AA71</f>
        <v>0</v>
      </c>
      <c r="AB71" s="449">
        <f>AB16+'[7]July-20'!AB71</f>
        <v>0</v>
      </c>
      <c r="AC71" s="449">
        <f>AC16+'[7]July-20'!AC71</f>
        <v>0</v>
      </c>
      <c r="AD71" s="449">
        <f>AD16+'[7]July-20'!AD71</f>
        <v>0</v>
      </c>
      <c r="AE71" s="449">
        <f>AE16+'[7]July-20'!AE71</f>
        <v>0</v>
      </c>
      <c r="AF71" s="449">
        <f>AF16+'[7]July-20'!AF71</f>
        <v>0</v>
      </c>
      <c r="AG71" s="449">
        <f>AG16+'[7]July-20'!AG71</f>
        <v>0</v>
      </c>
      <c r="AH71" s="449">
        <f>AH16+'[7]July-20'!AH71</f>
        <v>0</v>
      </c>
      <c r="AI71" s="449">
        <f>AI16+'[7]July-20'!AI71</f>
        <v>4</v>
      </c>
      <c r="AJ71" s="449">
        <f>AJ16+'[7]July-20'!AJ71</f>
        <v>61</v>
      </c>
      <c r="AK71" s="449">
        <f>AK16+'[7]July-20'!AK71</f>
        <v>0</v>
      </c>
      <c r="AL71" s="449">
        <f>AL16+'[7]July-20'!AL71</f>
        <v>61</v>
      </c>
      <c r="AO71" s="314"/>
    </row>
    <row r="72" spans="1:41" s="457" customFormat="1" ht="104.25" customHeight="1">
      <c r="A72" s="389">
        <v>9</v>
      </c>
      <c r="B72" s="389" t="s">
        <v>47</v>
      </c>
      <c r="C72" s="449">
        <f>C17+'[7]July-20'!C72</f>
        <v>0</v>
      </c>
      <c r="D72" s="449">
        <f>D17+'[7]July-20'!D72</f>
        <v>0</v>
      </c>
      <c r="E72" s="449">
        <f>E17+'[7]July-20'!E72</f>
        <v>0</v>
      </c>
      <c r="F72" s="449">
        <f>F17+'[7]July-20'!F72</f>
        <v>0</v>
      </c>
      <c r="G72" s="449">
        <f>G17+'[7]July-20'!G72</f>
        <v>0</v>
      </c>
      <c r="H72" s="449">
        <f>H17+'[7]July-20'!H72</f>
        <v>0</v>
      </c>
      <c r="I72" s="449">
        <f>I17+'[7]July-20'!I72</f>
        <v>0</v>
      </c>
      <c r="J72" s="449">
        <f>J17+'[7]July-20'!J72</f>
        <v>0</v>
      </c>
      <c r="K72" s="449">
        <f>K17+'[7]July-20'!K72</f>
        <v>35</v>
      </c>
      <c r="L72" s="449">
        <f>L17+'[7]July-20'!L72</f>
        <v>0</v>
      </c>
      <c r="M72" s="449">
        <f>M17+'[7]July-20'!M72</f>
        <v>15</v>
      </c>
      <c r="N72" s="449">
        <f>N17+'[7]July-20'!N72</f>
        <v>0</v>
      </c>
      <c r="O72" s="449">
        <f>O17+'[7]July-20'!O72</f>
        <v>0</v>
      </c>
      <c r="P72" s="449">
        <f>P17+'[7]July-20'!P72</f>
        <v>0</v>
      </c>
      <c r="Q72" s="449">
        <f>Q17+'[7]July-20'!Q72</f>
        <v>0</v>
      </c>
      <c r="R72" s="449">
        <f>R17+'[7]July-20'!R72</f>
        <v>0</v>
      </c>
      <c r="S72" s="449">
        <f>S17+'[7]July-20'!S72</f>
        <v>6</v>
      </c>
      <c r="T72" s="449">
        <f>T17+'[7]July-20'!T72</f>
        <v>0</v>
      </c>
      <c r="U72" s="449">
        <f>U17+'[7]July-20'!U72</f>
        <v>0</v>
      </c>
      <c r="V72" s="449">
        <f>V17+'[7]July-20'!V72</f>
        <v>0</v>
      </c>
      <c r="W72" s="449">
        <f>W17+'[7]July-20'!W72</f>
        <v>0</v>
      </c>
      <c r="X72" s="449">
        <f>X17+'[7]July-20'!X72</f>
        <v>0</v>
      </c>
      <c r="Y72" s="449">
        <f>Y17+'[7]July-20'!Y72</f>
        <v>1</v>
      </c>
      <c r="Z72" s="449">
        <f>Z17+'[7]July-20'!Z72</f>
        <v>0</v>
      </c>
      <c r="AA72" s="449">
        <f>AA17+'[7]July-20'!AA72</f>
        <v>0</v>
      </c>
      <c r="AB72" s="449">
        <f>AB17+'[7]July-20'!AB72</f>
        <v>0</v>
      </c>
      <c r="AC72" s="449">
        <f>AC17+'[7]July-20'!AC72</f>
        <v>0</v>
      </c>
      <c r="AD72" s="449">
        <f>AD17+'[7]July-20'!AD72</f>
        <v>0</v>
      </c>
      <c r="AE72" s="449">
        <f>AE17+'[7]July-20'!AE72</f>
        <v>0</v>
      </c>
      <c r="AF72" s="449">
        <f>AF17+'[7]July-20'!AF72</f>
        <v>0</v>
      </c>
      <c r="AG72" s="449">
        <f>AG17+'[7]July-20'!AG72</f>
        <v>0</v>
      </c>
      <c r="AH72" s="449">
        <f>AH17+'[7]July-20'!AH72</f>
        <v>3</v>
      </c>
      <c r="AI72" s="449">
        <f>AI17+'[7]July-20'!AI72</f>
        <v>5</v>
      </c>
      <c r="AJ72" s="449">
        <f>AJ17+'[7]July-20'!AJ72</f>
        <v>65</v>
      </c>
      <c r="AK72" s="449">
        <f>AK17+'[7]July-20'!AK72</f>
        <v>0</v>
      </c>
      <c r="AL72" s="449">
        <f>AL17+'[7]July-20'!AL72</f>
        <v>65</v>
      </c>
      <c r="AO72" s="314"/>
    </row>
    <row r="73" spans="1:41" s="457" customFormat="1" ht="104.25" customHeight="1">
      <c r="A73" s="389">
        <v>10</v>
      </c>
      <c r="B73" s="389" t="s">
        <v>50</v>
      </c>
      <c r="C73" s="449">
        <f>C18+'[7]July-20'!C73</f>
        <v>0</v>
      </c>
      <c r="D73" s="449">
        <f>D18+'[7]July-20'!D73</f>
        <v>0</v>
      </c>
      <c r="E73" s="449">
        <f>E18+'[7]July-20'!E73</f>
        <v>0</v>
      </c>
      <c r="F73" s="449">
        <f>F18+'[7]July-20'!F73</f>
        <v>0</v>
      </c>
      <c r="G73" s="449">
        <f>G18+'[7]July-20'!G73</f>
        <v>0</v>
      </c>
      <c r="H73" s="449">
        <f>H18+'[7]July-20'!H73</f>
        <v>0</v>
      </c>
      <c r="I73" s="449">
        <f>I18+'[7]July-20'!I73</f>
        <v>0</v>
      </c>
      <c r="J73" s="449">
        <f>J18+'[7]July-20'!J73</f>
        <v>0</v>
      </c>
      <c r="K73" s="449">
        <f>K18+'[7]July-20'!K73</f>
        <v>5</v>
      </c>
      <c r="L73" s="449">
        <f>L18+'[7]July-20'!L73</f>
        <v>0</v>
      </c>
      <c r="M73" s="449">
        <f>M18+'[7]July-20'!M73</f>
        <v>1</v>
      </c>
      <c r="N73" s="449">
        <f>N18+'[7]July-20'!N73</f>
        <v>0</v>
      </c>
      <c r="O73" s="449">
        <f>O18+'[7]July-20'!O73</f>
        <v>0</v>
      </c>
      <c r="P73" s="449">
        <f>P18+'[7]July-20'!P73</f>
        <v>0</v>
      </c>
      <c r="Q73" s="449">
        <f>Q18+'[7]July-20'!Q73</f>
        <v>0</v>
      </c>
      <c r="R73" s="449">
        <f>R18+'[7]July-20'!R73</f>
        <v>0</v>
      </c>
      <c r="S73" s="449">
        <f>S18+'[7]July-20'!S73</f>
        <v>6</v>
      </c>
      <c r="T73" s="449">
        <f>T18+'[7]July-20'!T73</f>
        <v>0</v>
      </c>
      <c r="U73" s="449">
        <f>U18+'[7]July-20'!U73</f>
        <v>0</v>
      </c>
      <c r="V73" s="449">
        <f>V18+'[7]July-20'!V73</f>
        <v>0</v>
      </c>
      <c r="W73" s="449">
        <f>W18+'[7]July-20'!W73</f>
        <v>0</v>
      </c>
      <c r="X73" s="449">
        <f>X18+'[7]July-20'!X73</f>
        <v>0</v>
      </c>
      <c r="Y73" s="449">
        <f>Y18+'[7]July-20'!Y73</f>
        <v>0</v>
      </c>
      <c r="Z73" s="449">
        <f>Z18+'[7]July-20'!Z73</f>
        <v>0</v>
      </c>
      <c r="AA73" s="449">
        <f>AA18+'[7]July-20'!AA73</f>
        <v>0</v>
      </c>
      <c r="AB73" s="449">
        <f>AB18+'[7]July-20'!AB73</f>
        <v>0</v>
      </c>
      <c r="AC73" s="449">
        <f>AC18+'[7]July-20'!AC73</f>
        <v>0</v>
      </c>
      <c r="AD73" s="449">
        <f>AD18+'[7]July-20'!AD73</f>
        <v>0</v>
      </c>
      <c r="AE73" s="449">
        <f>AE18+'[7]July-20'!AE73</f>
        <v>0</v>
      </c>
      <c r="AF73" s="449">
        <f>AF18+'[7]July-20'!AF73</f>
        <v>0</v>
      </c>
      <c r="AG73" s="449">
        <f>AG18+'[7]July-20'!AG73</f>
        <v>0</v>
      </c>
      <c r="AH73" s="449">
        <f>AH18+'[7]July-20'!AH73</f>
        <v>0</v>
      </c>
      <c r="AI73" s="449">
        <f>AI18+'[7]July-20'!AI73</f>
        <v>0</v>
      </c>
      <c r="AJ73" s="449">
        <f>AJ18+'[7]July-20'!AJ73</f>
        <v>12</v>
      </c>
      <c r="AK73" s="449">
        <f>AK18+'[7]July-20'!AK73</f>
        <v>0</v>
      </c>
      <c r="AL73" s="449">
        <f>AL18+'[7]July-20'!AL73</f>
        <v>12</v>
      </c>
      <c r="AO73" s="314"/>
    </row>
    <row r="74" spans="1:41" s="543" customFormat="1" ht="104.25" customHeight="1">
      <c r="A74" s="580" t="s">
        <v>55</v>
      </c>
      <c r="B74" s="581"/>
      <c r="C74" s="448">
        <f>C19+'[7]July-20'!C74</f>
        <v>0</v>
      </c>
      <c r="D74" s="448">
        <f>D19+'[7]July-20'!D74</f>
        <v>0</v>
      </c>
      <c r="E74" s="448">
        <f>E19+'[7]July-20'!E74</f>
        <v>0</v>
      </c>
      <c r="F74" s="448">
        <f>F19+'[7]July-20'!F74</f>
        <v>0</v>
      </c>
      <c r="G74" s="448">
        <f>G19+'[7]July-20'!G74</f>
        <v>0</v>
      </c>
      <c r="H74" s="448">
        <f>H19+'[7]July-20'!H74</f>
        <v>0</v>
      </c>
      <c r="I74" s="448">
        <f>I19+'[7]July-20'!I74</f>
        <v>0</v>
      </c>
      <c r="J74" s="448">
        <f>J19+'[7]July-20'!J74</f>
        <v>0</v>
      </c>
      <c r="K74" s="448">
        <f>K19+'[7]July-20'!K74</f>
        <v>81</v>
      </c>
      <c r="L74" s="448">
        <f>L19+'[7]July-20'!L74</f>
        <v>0</v>
      </c>
      <c r="M74" s="448">
        <f>M19+'[7]July-20'!M74</f>
        <v>37</v>
      </c>
      <c r="N74" s="448">
        <f>N19+'[7]July-20'!N74</f>
        <v>0</v>
      </c>
      <c r="O74" s="448">
        <f>O19+'[7]July-20'!O74</f>
        <v>0</v>
      </c>
      <c r="P74" s="448">
        <f>P19+'[7]July-20'!P74</f>
        <v>0</v>
      </c>
      <c r="Q74" s="448">
        <f>Q19+'[7]July-20'!Q74</f>
        <v>0</v>
      </c>
      <c r="R74" s="448">
        <f>R19+'[7]July-20'!R74</f>
        <v>0</v>
      </c>
      <c r="S74" s="448">
        <f>S19+'[7]July-20'!S74</f>
        <v>38</v>
      </c>
      <c r="T74" s="448">
        <f>T19+'[7]July-20'!T74</f>
        <v>0</v>
      </c>
      <c r="U74" s="448">
        <f>U19+'[7]July-20'!U74</f>
        <v>0</v>
      </c>
      <c r="V74" s="448">
        <f>V19+'[7]July-20'!V74</f>
        <v>0</v>
      </c>
      <c r="W74" s="448">
        <f>W19+'[7]July-20'!W74</f>
        <v>0</v>
      </c>
      <c r="X74" s="448">
        <f>X19+'[7]July-20'!X74</f>
        <v>0</v>
      </c>
      <c r="Y74" s="448">
        <f>Y19+'[7]July-20'!Y74</f>
        <v>8</v>
      </c>
      <c r="Z74" s="448">
        <f>Z19+'[7]July-20'!Z74</f>
        <v>0</v>
      </c>
      <c r="AA74" s="448">
        <f>AA19+'[7]July-20'!AA74</f>
        <v>0</v>
      </c>
      <c r="AB74" s="448">
        <f>AB19+'[7]July-20'!AB74</f>
        <v>0</v>
      </c>
      <c r="AC74" s="448">
        <f>AC19+'[7]July-20'!AC74</f>
        <v>0</v>
      </c>
      <c r="AD74" s="448">
        <f>AD19+'[7]July-20'!AD74</f>
        <v>0</v>
      </c>
      <c r="AE74" s="448">
        <f>AE19+'[7]July-20'!AE74</f>
        <v>0</v>
      </c>
      <c r="AF74" s="448">
        <f>AF19+'[7]July-20'!AF74</f>
        <v>0</v>
      </c>
      <c r="AG74" s="448">
        <f>AG19+'[7]July-20'!AG74</f>
        <v>0</v>
      </c>
      <c r="AH74" s="448">
        <f>AH19+'[7]July-20'!AH74</f>
        <v>3</v>
      </c>
      <c r="AI74" s="448">
        <f>AI19+'[7]July-20'!AI74</f>
        <v>9</v>
      </c>
      <c r="AJ74" s="448">
        <f>AJ19+'[7]July-20'!AJ74</f>
        <v>176</v>
      </c>
      <c r="AK74" s="448">
        <f>AK19+'[7]July-20'!AK74</f>
        <v>0</v>
      </c>
      <c r="AL74" s="448">
        <f>AL19+'[7]July-20'!AL74</f>
        <v>176</v>
      </c>
      <c r="AO74" s="272"/>
    </row>
    <row r="75" spans="1:41" s="457" customFormat="1" ht="104.25" customHeight="1">
      <c r="A75" s="389">
        <v>11</v>
      </c>
      <c r="B75" s="389" t="s">
        <v>52</v>
      </c>
      <c r="C75" s="449">
        <f>C20+'[7]July-20'!C75</f>
        <v>0</v>
      </c>
      <c r="D75" s="449">
        <f>D20+'[7]July-20'!D75</f>
        <v>0</v>
      </c>
      <c r="E75" s="449">
        <f>E20+'[7]July-20'!E75</f>
        <v>0</v>
      </c>
      <c r="F75" s="449">
        <f>F20+'[7]July-20'!F75</f>
        <v>0</v>
      </c>
      <c r="G75" s="449">
        <f>G20+'[7]July-20'!G75</f>
        <v>2</v>
      </c>
      <c r="H75" s="449">
        <f>H20+'[7]July-20'!H75</f>
        <v>0</v>
      </c>
      <c r="I75" s="449">
        <f>I20+'[7]July-20'!I75</f>
        <v>0</v>
      </c>
      <c r="J75" s="449">
        <f>J20+'[7]July-20'!J75</f>
        <v>0</v>
      </c>
      <c r="K75" s="449">
        <f>K20+'[7]July-20'!K75</f>
        <v>10</v>
      </c>
      <c r="L75" s="449">
        <f>L20+'[7]July-20'!L75</f>
        <v>0</v>
      </c>
      <c r="M75" s="449">
        <f>M20+'[7]July-20'!M75</f>
        <v>4</v>
      </c>
      <c r="N75" s="449">
        <f>N20+'[7]July-20'!N75</f>
        <v>0</v>
      </c>
      <c r="O75" s="449">
        <f>O20+'[7]July-20'!O75</f>
        <v>0</v>
      </c>
      <c r="P75" s="449">
        <f>P20+'[7]July-20'!P75</f>
        <v>0</v>
      </c>
      <c r="Q75" s="449">
        <f>Q20+'[7]July-20'!Q75</f>
        <v>0</v>
      </c>
      <c r="R75" s="449">
        <f>R20+'[7]July-20'!R75</f>
        <v>0</v>
      </c>
      <c r="S75" s="449">
        <f>S20+'[7]July-20'!S75</f>
        <v>50</v>
      </c>
      <c r="T75" s="449">
        <f>T20+'[7]July-20'!T75</f>
        <v>0</v>
      </c>
      <c r="U75" s="449">
        <f>U20+'[7]July-20'!U75</f>
        <v>0</v>
      </c>
      <c r="V75" s="449">
        <f>V20+'[7]July-20'!V75</f>
        <v>0</v>
      </c>
      <c r="W75" s="449">
        <f>W20+'[7]July-20'!W75</f>
        <v>0</v>
      </c>
      <c r="X75" s="449">
        <f>X20+'[7]July-20'!X75</f>
        <v>0</v>
      </c>
      <c r="Y75" s="449">
        <f>Y20+'[7]July-20'!Y75</f>
        <v>0</v>
      </c>
      <c r="Z75" s="449">
        <f>Z20+'[7]July-20'!Z75</f>
        <v>0</v>
      </c>
      <c r="AA75" s="449">
        <f>AA20+'[7]July-20'!AA75</f>
        <v>0</v>
      </c>
      <c r="AB75" s="449">
        <f>AB20+'[7]July-20'!AB75</f>
        <v>0</v>
      </c>
      <c r="AC75" s="449">
        <f>AC20+'[7]July-20'!AC75</f>
        <v>0</v>
      </c>
      <c r="AD75" s="449">
        <f>AD20+'[7]July-20'!AD75</f>
        <v>0</v>
      </c>
      <c r="AE75" s="449">
        <f>AE20+'[7]July-20'!AE75</f>
        <v>0</v>
      </c>
      <c r="AF75" s="449">
        <f>AF20+'[7]July-20'!AF75</f>
        <v>0</v>
      </c>
      <c r="AG75" s="449">
        <f>AG20+'[7]July-20'!AG75</f>
        <v>0</v>
      </c>
      <c r="AH75" s="449">
        <f>AH20+'[7]July-20'!AH75</f>
        <v>0</v>
      </c>
      <c r="AI75" s="449">
        <f>AI20+'[7]July-20'!AI75</f>
        <v>0</v>
      </c>
      <c r="AJ75" s="449">
        <f>AJ20+'[7]July-20'!AJ75</f>
        <v>66</v>
      </c>
      <c r="AK75" s="449">
        <f>AK20+'[7]July-20'!AK75</f>
        <v>0</v>
      </c>
      <c r="AL75" s="449">
        <f>AL20+'[7]July-20'!AL75</f>
        <v>66</v>
      </c>
      <c r="AO75" s="314"/>
    </row>
    <row r="76" spans="1:41" s="457" customFormat="1" ht="104.25" customHeight="1">
      <c r="A76" s="389">
        <v>12</v>
      </c>
      <c r="B76" s="389" t="s">
        <v>53</v>
      </c>
      <c r="C76" s="449">
        <f>C21+'[7]July-20'!C76</f>
        <v>0</v>
      </c>
      <c r="D76" s="449">
        <f>D21+'[7]July-20'!D76</f>
        <v>0</v>
      </c>
      <c r="E76" s="449">
        <f>E21+'[7]July-20'!E76</f>
        <v>0</v>
      </c>
      <c r="F76" s="449">
        <f>F21+'[7]July-20'!F76</f>
        <v>0</v>
      </c>
      <c r="G76" s="449">
        <f>G21+'[7]July-20'!G76</f>
        <v>0</v>
      </c>
      <c r="H76" s="449">
        <f>H21+'[7]July-20'!H76</f>
        <v>0</v>
      </c>
      <c r="I76" s="449">
        <f>I21+'[7]July-20'!I76</f>
        <v>0</v>
      </c>
      <c r="J76" s="449">
        <f>J21+'[7]July-20'!J76</f>
        <v>0</v>
      </c>
      <c r="K76" s="449">
        <f>K21+'[7]July-20'!K76</f>
        <v>6</v>
      </c>
      <c r="L76" s="449">
        <f>L21+'[7]July-20'!L76</f>
        <v>0</v>
      </c>
      <c r="M76" s="449">
        <f>M21+'[7]July-20'!M76</f>
        <v>7</v>
      </c>
      <c r="N76" s="449">
        <f>N21+'[7]July-20'!N76</f>
        <v>0</v>
      </c>
      <c r="O76" s="449">
        <f>O21+'[7]July-20'!O76</f>
        <v>0</v>
      </c>
      <c r="P76" s="449">
        <f>P21+'[7]July-20'!P76</f>
        <v>0</v>
      </c>
      <c r="Q76" s="449">
        <f>Q21+'[7]July-20'!Q76</f>
        <v>0</v>
      </c>
      <c r="R76" s="449">
        <f>R21+'[7]July-20'!R76</f>
        <v>0</v>
      </c>
      <c r="S76" s="449">
        <f>S21+'[7]July-20'!S76</f>
        <v>3</v>
      </c>
      <c r="T76" s="449">
        <f>T21+'[7]July-20'!T76</f>
        <v>0</v>
      </c>
      <c r="U76" s="449">
        <f>U21+'[7]July-20'!U76</f>
        <v>0</v>
      </c>
      <c r="V76" s="449">
        <f>V21+'[7]July-20'!V76</f>
        <v>0</v>
      </c>
      <c r="W76" s="449">
        <f>W21+'[7]July-20'!W76</f>
        <v>0</v>
      </c>
      <c r="X76" s="449">
        <f>X21+'[7]July-20'!X76</f>
        <v>0</v>
      </c>
      <c r="Y76" s="449">
        <f>Y21+'[7]July-20'!Y76</f>
        <v>0</v>
      </c>
      <c r="Z76" s="449">
        <f>Z21+'[7]July-20'!Z76</f>
        <v>0</v>
      </c>
      <c r="AA76" s="449">
        <f>AA21+'[7]July-20'!AA76</f>
        <v>0</v>
      </c>
      <c r="AB76" s="449">
        <f>AB21+'[7]July-20'!AB76</f>
        <v>0</v>
      </c>
      <c r="AC76" s="449">
        <f>AC21+'[7]July-20'!AC76</f>
        <v>0</v>
      </c>
      <c r="AD76" s="449">
        <f>AD21+'[7]July-20'!AD76</f>
        <v>0</v>
      </c>
      <c r="AE76" s="449">
        <f>AE21+'[7]July-20'!AE76</f>
        <v>0</v>
      </c>
      <c r="AF76" s="449">
        <f>AF21+'[7]July-20'!AF76</f>
        <v>0</v>
      </c>
      <c r="AG76" s="449">
        <f>AG21+'[7]July-20'!AG76</f>
        <v>0</v>
      </c>
      <c r="AH76" s="449">
        <f>AH21+'[7]July-20'!AH76</f>
        <v>0</v>
      </c>
      <c r="AI76" s="449">
        <f>AI21+'[7]July-20'!AI76</f>
        <v>1</v>
      </c>
      <c r="AJ76" s="449">
        <f>AJ21+'[7]July-20'!AJ76</f>
        <v>17</v>
      </c>
      <c r="AK76" s="449">
        <f>AK21+'[7]July-20'!AK76</f>
        <v>0</v>
      </c>
      <c r="AL76" s="449">
        <f>AL21+'[7]July-20'!AL76</f>
        <v>17</v>
      </c>
      <c r="AO76" s="314"/>
    </row>
    <row r="77" spans="1:41" s="457" customFormat="1" ht="104.25" customHeight="1">
      <c r="A77" s="389">
        <v>13</v>
      </c>
      <c r="B77" s="389" t="s">
        <v>54</v>
      </c>
      <c r="C77" s="449">
        <f>C22+'[7]July-20'!C77</f>
        <v>0</v>
      </c>
      <c r="D77" s="449">
        <f>D22+'[7]July-20'!D77</f>
        <v>0</v>
      </c>
      <c r="E77" s="449">
        <f>E22+'[7]July-20'!E77</f>
        <v>0</v>
      </c>
      <c r="F77" s="449">
        <f>F22+'[7]July-20'!F77</f>
        <v>0</v>
      </c>
      <c r="G77" s="449">
        <f>G22+'[7]July-20'!G77</f>
        <v>27</v>
      </c>
      <c r="H77" s="449">
        <f>H22+'[7]July-20'!H77</f>
        <v>0</v>
      </c>
      <c r="I77" s="449">
        <f>I22+'[7]July-20'!I77</f>
        <v>0</v>
      </c>
      <c r="J77" s="449">
        <f>J22+'[7]July-20'!J77</f>
        <v>0</v>
      </c>
      <c r="K77" s="449">
        <f>K22+'[7]July-20'!K77</f>
        <v>40</v>
      </c>
      <c r="L77" s="449">
        <f>L22+'[7]July-20'!L77</f>
        <v>0</v>
      </c>
      <c r="M77" s="449">
        <f>M22+'[7]July-20'!M77</f>
        <v>20</v>
      </c>
      <c r="N77" s="449">
        <f>N22+'[7]July-20'!N77</f>
        <v>0</v>
      </c>
      <c r="O77" s="449">
        <f>O22+'[7]July-20'!O77</f>
        <v>0</v>
      </c>
      <c r="P77" s="449">
        <f>P22+'[7]July-20'!P77</f>
        <v>0</v>
      </c>
      <c r="Q77" s="449">
        <f>Q22+'[7]July-20'!Q77</f>
        <v>0</v>
      </c>
      <c r="R77" s="449">
        <f>R22+'[7]July-20'!R77</f>
        <v>0</v>
      </c>
      <c r="S77" s="449">
        <f>S22+'[7]July-20'!S77</f>
        <v>16</v>
      </c>
      <c r="T77" s="449">
        <f>T22+'[7]July-20'!T77</f>
        <v>0</v>
      </c>
      <c r="U77" s="449">
        <f>U22+'[7]July-20'!U77</f>
        <v>0</v>
      </c>
      <c r="V77" s="449">
        <f>V22+'[7]July-20'!V77</f>
        <v>0</v>
      </c>
      <c r="W77" s="449">
        <f>W22+'[7]July-20'!W77</f>
        <v>0</v>
      </c>
      <c r="X77" s="449">
        <f>X22+'[7]July-20'!X77</f>
        <v>0</v>
      </c>
      <c r="Y77" s="449">
        <f>Y22+'[7]July-20'!Y77</f>
        <v>6</v>
      </c>
      <c r="Z77" s="449">
        <f>Z22+'[7]July-20'!Z77</f>
        <v>0</v>
      </c>
      <c r="AA77" s="449">
        <f>AA22+'[7]July-20'!AA77</f>
        <v>0</v>
      </c>
      <c r="AB77" s="449">
        <f>AB22+'[7]July-20'!AB77</f>
        <v>0</v>
      </c>
      <c r="AC77" s="449">
        <f>AC22+'[7]July-20'!AC77</f>
        <v>0</v>
      </c>
      <c r="AD77" s="449">
        <f>AD22+'[7]July-20'!AD77</f>
        <v>0</v>
      </c>
      <c r="AE77" s="449">
        <f>AE22+'[7]July-20'!AE77</f>
        <v>0</v>
      </c>
      <c r="AF77" s="449">
        <f>AF22+'[7]July-20'!AF77</f>
        <v>0</v>
      </c>
      <c r="AG77" s="449">
        <f>AG22+'[7]July-20'!AG77</f>
        <v>1</v>
      </c>
      <c r="AH77" s="449">
        <f>AH22+'[7]July-20'!AH77</f>
        <v>0</v>
      </c>
      <c r="AI77" s="449">
        <f>AI22+'[7]July-20'!AI77</f>
        <v>0</v>
      </c>
      <c r="AJ77" s="449">
        <f>AJ22+'[7]July-20'!AJ77</f>
        <v>110</v>
      </c>
      <c r="AK77" s="449">
        <f>AK22+'[7]July-20'!AK77</f>
        <v>0</v>
      </c>
      <c r="AL77" s="449">
        <f>AL22+'[7]July-20'!AL77</f>
        <v>110</v>
      </c>
      <c r="AO77" s="314"/>
    </row>
    <row r="78" spans="1:41" s="457" customFormat="1" ht="104.25" customHeight="1">
      <c r="A78" s="389">
        <v>14</v>
      </c>
      <c r="B78" s="477" t="s">
        <v>228</v>
      </c>
      <c r="C78" s="449">
        <f>C23+'[7]July-20'!C78</f>
        <v>0</v>
      </c>
      <c r="D78" s="449">
        <f>D23+'[7]July-20'!D78</f>
        <v>0</v>
      </c>
      <c r="E78" s="449">
        <f>E23+'[7]July-20'!E78</f>
        <v>0</v>
      </c>
      <c r="F78" s="449">
        <f>F23+'[7]July-20'!F78</f>
        <v>0</v>
      </c>
      <c r="G78" s="449">
        <f>G23+'[7]July-20'!G78</f>
        <v>1</v>
      </c>
      <c r="H78" s="449">
        <f>H23+'[7]July-20'!H78</f>
        <v>0</v>
      </c>
      <c r="I78" s="449">
        <f>I23+'[7]July-20'!I78</f>
        <v>0</v>
      </c>
      <c r="J78" s="449">
        <f>J23+'[7]July-20'!J78</f>
        <v>0</v>
      </c>
      <c r="K78" s="449">
        <f>K23+'[7]July-20'!K78</f>
        <v>9</v>
      </c>
      <c r="L78" s="449">
        <f>L23+'[7]July-20'!L78</f>
        <v>0</v>
      </c>
      <c r="M78" s="449">
        <f>M23+'[7]July-20'!M78</f>
        <v>13</v>
      </c>
      <c r="N78" s="449">
        <f>N23+'[7]July-20'!N78</f>
        <v>0</v>
      </c>
      <c r="O78" s="449">
        <f>O23+'[7]July-20'!O78</f>
        <v>0</v>
      </c>
      <c r="P78" s="449">
        <f>P23+'[7]July-20'!P78</f>
        <v>0</v>
      </c>
      <c r="Q78" s="449">
        <f>Q23+'[7]July-20'!Q78</f>
        <v>0</v>
      </c>
      <c r="R78" s="449">
        <f>R23+'[7]July-20'!R78</f>
        <v>0</v>
      </c>
      <c r="S78" s="449">
        <f>S23+'[7]July-20'!S78</f>
        <v>8</v>
      </c>
      <c r="T78" s="449">
        <f>T23+'[7]July-20'!T78</f>
        <v>0</v>
      </c>
      <c r="U78" s="449">
        <f>U23+'[7]July-20'!U78</f>
        <v>0</v>
      </c>
      <c r="V78" s="449">
        <f>V23+'[7]July-20'!V78</f>
        <v>0</v>
      </c>
      <c r="W78" s="449">
        <f>W23+'[7]July-20'!W78</f>
        <v>0</v>
      </c>
      <c r="X78" s="449">
        <f>X23+'[7]July-20'!X78</f>
        <v>0</v>
      </c>
      <c r="Y78" s="449">
        <f>Y23+'[7]July-20'!Y78</f>
        <v>0</v>
      </c>
      <c r="Z78" s="449">
        <f>Z23+'[7]July-20'!Z78</f>
        <v>0</v>
      </c>
      <c r="AA78" s="449">
        <f>AA23+'[7]July-20'!AA78</f>
        <v>0</v>
      </c>
      <c r="AB78" s="449">
        <f>AB23+'[7]July-20'!AB78</f>
        <v>0</v>
      </c>
      <c r="AC78" s="449">
        <f>AC23+'[7]July-20'!AC78</f>
        <v>0</v>
      </c>
      <c r="AD78" s="449">
        <f>AD23+'[7]July-20'!AD78</f>
        <v>0</v>
      </c>
      <c r="AE78" s="449">
        <f>AE23+'[7]July-20'!AE78</f>
        <v>0</v>
      </c>
      <c r="AF78" s="449">
        <f>AF23+'[7]July-20'!AF78</f>
        <v>0</v>
      </c>
      <c r="AG78" s="449">
        <f>AG23+'[7]July-20'!AG78</f>
        <v>0</v>
      </c>
      <c r="AH78" s="449">
        <f>AH23+'[7]July-20'!AH78</f>
        <v>0</v>
      </c>
      <c r="AI78" s="449">
        <f>AI23+'[7]July-20'!AI78</f>
        <v>0</v>
      </c>
      <c r="AJ78" s="449">
        <f>AJ23+'[7]July-20'!AJ78</f>
        <v>31</v>
      </c>
      <c r="AK78" s="449">
        <f>AK23+'[7]July-20'!AK78</f>
        <v>0</v>
      </c>
      <c r="AL78" s="449">
        <f>AL23+'[7]July-20'!AL78</f>
        <v>31</v>
      </c>
      <c r="AO78" s="314"/>
    </row>
    <row r="79" spans="1:38" s="543" customFormat="1" ht="104.25" customHeight="1">
      <c r="A79" s="580" t="s">
        <v>22</v>
      </c>
      <c r="B79" s="581"/>
      <c r="C79" s="448">
        <f>C24+'[7]July-20'!C79</f>
        <v>0</v>
      </c>
      <c r="D79" s="448">
        <f>D24+'[7]July-20'!D79</f>
        <v>0</v>
      </c>
      <c r="E79" s="448">
        <f>E24+'[7]July-20'!E79</f>
        <v>0</v>
      </c>
      <c r="F79" s="448">
        <f>F24+'[7]July-20'!F79</f>
        <v>0</v>
      </c>
      <c r="G79" s="448">
        <f>G24+'[7]July-20'!G79</f>
        <v>30</v>
      </c>
      <c r="H79" s="448">
        <f>H24+'[7]July-20'!H79</f>
        <v>0</v>
      </c>
      <c r="I79" s="448">
        <f>I24+'[7]July-20'!I79</f>
        <v>0</v>
      </c>
      <c r="J79" s="448">
        <f>J24+'[7]July-20'!J79</f>
        <v>0</v>
      </c>
      <c r="K79" s="448">
        <f>K24+'[7]July-20'!K79</f>
        <v>65</v>
      </c>
      <c r="L79" s="448">
        <f>L24+'[7]July-20'!L79</f>
        <v>0</v>
      </c>
      <c r="M79" s="448">
        <f>M24+'[7]July-20'!M79</f>
        <v>44</v>
      </c>
      <c r="N79" s="448">
        <f>N24+'[7]July-20'!N79</f>
        <v>0</v>
      </c>
      <c r="O79" s="448">
        <f>O24+'[7]July-20'!O79</f>
        <v>0</v>
      </c>
      <c r="P79" s="448">
        <f>P24+'[7]July-20'!P79</f>
        <v>0</v>
      </c>
      <c r="Q79" s="448">
        <f>Q24+'[7]July-20'!Q79</f>
        <v>0</v>
      </c>
      <c r="R79" s="448">
        <f>R24+'[7]July-20'!R79</f>
        <v>0</v>
      </c>
      <c r="S79" s="448">
        <f>S24+'[7]July-20'!S79</f>
        <v>77</v>
      </c>
      <c r="T79" s="448">
        <f>T24+'[7]July-20'!T79</f>
        <v>0</v>
      </c>
      <c r="U79" s="448">
        <f>U24+'[7]July-20'!U79</f>
        <v>0</v>
      </c>
      <c r="V79" s="448">
        <f>V24+'[7]July-20'!V79</f>
        <v>0</v>
      </c>
      <c r="W79" s="448">
        <f>W24+'[7]July-20'!W79</f>
        <v>0</v>
      </c>
      <c r="X79" s="448">
        <f>X24+'[7]July-20'!X79</f>
        <v>0</v>
      </c>
      <c r="Y79" s="448">
        <f>Y24+'[7]July-20'!Y79</f>
        <v>6</v>
      </c>
      <c r="Z79" s="448">
        <f>Z24+'[7]July-20'!Z79</f>
        <v>0</v>
      </c>
      <c r="AA79" s="448">
        <f>AA24+'[7]July-20'!AA79</f>
        <v>0</v>
      </c>
      <c r="AB79" s="448">
        <f>AB24+'[7]July-20'!AB79</f>
        <v>0</v>
      </c>
      <c r="AC79" s="448">
        <f>AC24+'[7]July-20'!AC79</f>
        <v>0</v>
      </c>
      <c r="AD79" s="448">
        <f>AD24+'[7]July-20'!AD79</f>
        <v>0</v>
      </c>
      <c r="AE79" s="448">
        <f>AE24+'[7]July-20'!AE79</f>
        <v>0</v>
      </c>
      <c r="AF79" s="448">
        <f>AF24+'[7]July-20'!AF79</f>
        <v>0</v>
      </c>
      <c r="AG79" s="448">
        <f>AG24+'[7]July-20'!AG79</f>
        <v>1</v>
      </c>
      <c r="AH79" s="448">
        <f>AH24+'[7]July-20'!AH79</f>
        <v>0</v>
      </c>
      <c r="AI79" s="448">
        <f>AI24+'[7]July-20'!AI79</f>
        <v>1</v>
      </c>
      <c r="AJ79" s="448">
        <f>AJ24+'[7]July-20'!AJ79</f>
        <v>224</v>
      </c>
      <c r="AK79" s="448">
        <f>AK24+'[7]July-20'!AK79</f>
        <v>0</v>
      </c>
      <c r="AL79" s="448">
        <f>AL24+'[7]July-20'!AL79</f>
        <v>224</v>
      </c>
    </row>
    <row r="80" spans="1:38" s="543" customFormat="1" ht="104.25" customHeight="1">
      <c r="A80" s="580" t="s">
        <v>176</v>
      </c>
      <c r="B80" s="581"/>
      <c r="C80" s="448">
        <f>C25+'[7]July-20'!C80</f>
        <v>0</v>
      </c>
      <c r="D80" s="448">
        <f>D25+'[7]July-20'!D80</f>
        <v>0</v>
      </c>
      <c r="E80" s="448">
        <f>E25+'[7]July-20'!E80</f>
        <v>0</v>
      </c>
      <c r="F80" s="448">
        <f>F25+'[7]July-20'!F80</f>
        <v>0</v>
      </c>
      <c r="G80" s="448">
        <f>G25+'[7]July-20'!G80</f>
        <v>30</v>
      </c>
      <c r="H80" s="448">
        <f>H25+'[7]July-20'!H80</f>
        <v>0</v>
      </c>
      <c r="I80" s="448">
        <f>I25+'[7]July-20'!I80</f>
        <v>0</v>
      </c>
      <c r="J80" s="448">
        <f>J25+'[7]July-20'!J80</f>
        <v>0</v>
      </c>
      <c r="K80" s="448">
        <f>K25+'[7]July-20'!K80</f>
        <v>146</v>
      </c>
      <c r="L80" s="448">
        <f>L25+'[7]July-20'!L80</f>
        <v>0</v>
      </c>
      <c r="M80" s="448">
        <f>M25+'[7]July-20'!M80</f>
        <v>81</v>
      </c>
      <c r="N80" s="448">
        <f>N25+'[7]July-20'!N80</f>
        <v>0</v>
      </c>
      <c r="O80" s="448">
        <f>O25+'[7]July-20'!O80</f>
        <v>0</v>
      </c>
      <c r="P80" s="448">
        <f>P25+'[7]July-20'!P80</f>
        <v>0</v>
      </c>
      <c r="Q80" s="448">
        <f>Q25+'[7]July-20'!Q80</f>
        <v>0</v>
      </c>
      <c r="R80" s="448">
        <f>R25+'[7]July-20'!R80</f>
        <v>0</v>
      </c>
      <c r="S80" s="448">
        <f>S25+'[7]July-20'!S80</f>
        <v>115</v>
      </c>
      <c r="T80" s="448">
        <f>T25+'[7]July-20'!T80</f>
        <v>0</v>
      </c>
      <c r="U80" s="448">
        <f>U25+'[7]July-20'!U80</f>
        <v>0</v>
      </c>
      <c r="V80" s="448">
        <f>V25+'[7]July-20'!V80</f>
        <v>0</v>
      </c>
      <c r="W80" s="448">
        <f>W25+'[7]July-20'!W80</f>
        <v>0</v>
      </c>
      <c r="X80" s="448">
        <f>X25+'[7]July-20'!X80</f>
        <v>0</v>
      </c>
      <c r="Y80" s="448">
        <f>Y25+'[7]July-20'!Y80</f>
        <v>14</v>
      </c>
      <c r="Z80" s="448">
        <f>Z25+'[7]July-20'!Z80</f>
        <v>0</v>
      </c>
      <c r="AA80" s="448">
        <f>AA25+'[7]July-20'!AA80</f>
        <v>0</v>
      </c>
      <c r="AB80" s="448">
        <f>AB25+'[7]July-20'!AB80</f>
        <v>0</v>
      </c>
      <c r="AC80" s="448">
        <f>AC25+'[7]July-20'!AC80</f>
        <v>0</v>
      </c>
      <c r="AD80" s="448">
        <f>AD25+'[7]July-20'!AD80</f>
        <v>0</v>
      </c>
      <c r="AE80" s="448">
        <f>AE25+'[7]July-20'!AE80</f>
        <v>0</v>
      </c>
      <c r="AF80" s="448">
        <f>AF25+'[7]July-20'!AF80</f>
        <v>0</v>
      </c>
      <c r="AG80" s="448">
        <f>AG25+'[7]July-20'!AG80</f>
        <v>1</v>
      </c>
      <c r="AH80" s="448">
        <f>AH25+'[7]July-20'!AH80</f>
        <v>3</v>
      </c>
      <c r="AI80" s="448">
        <f>AI25+'[7]July-20'!AI80</f>
        <v>10</v>
      </c>
      <c r="AJ80" s="448">
        <f>AJ25+'[7]July-20'!AJ80</f>
        <v>400</v>
      </c>
      <c r="AK80" s="448">
        <f>AK25+'[7]July-20'!AK80</f>
        <v>0</v>
      </c>
      <c r="AL80" s="448">
        <f>AL25+'[7]July-20'!AL80</f>
        <v>400</v>
      </c>
    </row>
    <row r="81" spans="1:38" s="457" customFormat="1" ht="104.25" customHeight="1">
      <c r="A81" s="389">
        <v>15</v>
      </c>
      <c r="B81" s="389" t="s">
        <v>23</v>
      </c>
      <c r="C81" s="449">
        <f>C26+'[7]July-20'!C81</f>
        <v>0</v>
      </c>
      <c r="D81" s="449">
        <f>D26+'[7]July-20'!D81</f>
        <v>0</v>
      </c>
      <c r="E81" s="449">
        <f>E26+'[7]July-20'!E81</f>
        <v>0</v>
      </c>
      <c r="F81" s="449">
        <f>F26+'[7]July-20'!F81</f>
        <v>0</v>
      </c>
      <c r="G81" s="449">
        <f>G26+'[7]July-20'!G81</f>
        <v>5</v>
      </c>
      <c r="H81" s="449">
        <f>H26+'[7]July-20'!H81</f>
        <v>329</v>
      </c>
      <c r="I81" s="449">
        <f>I26+'[7]July-20'!I81</f>
        <v>0</v>
      </c>
      <c r="J81" s="449">
        <f>J26+'[7]July-20'!J81</f>
        <v>0</v>
      </c>
      <c r="K81" s="449">
        <f>K26+'[7]July-20'!K81</f>
        <v>3</v>
      </c>
      <c r="L81" s="449">
        <f>L26+'[7]July-20'!L81</f>
        <v>12</v>
      </c>
      <c r="M81" s="449">
        <f>M26+'[7]July-20'!M81</f>
        <v>6</v>
      </c>
      <c r="N81" s="449">
        <f>N26+'[7]July-20'!N81</f>
        <v>0</v>
      </c>
      <c r="O81" s="449">
        <f>O26+'[7]July-20'!O81</f>
        <v>0</v>
      </c>
      <c r="P81" s="449">
        <f>P26+'[7]July-20'!P81</f>
        <v>0</v>
      </c>
      <c r="Q81" s="449">
        <f>Q26+'[7]July-20'!Q81</f>
        <v>0</v>
      </c>
      <c r="R81" s="449">
        <f>R26+'[7]July-20'!R81</f>
        <v>0</v>
      </c>
      <c r="S81" s="449">
        <f>S26+'[7]July-20'!S81</f>
        <v>0</v>
      </c>
      <c r="T81" s="449">
        <f>T26+'[7]July-20'!T81</f>
        <v>0</v>
      </c>
      <c r="U81" s="449">
        <f>U26+'[7]July-20'!U81</f>
        <v>0</v>
      </c>
      <c r="V81" s="449">
        <f>V26+'[7]July-20'!V81</f>
        <v>0</v>
      </c>
      <c r="W81" s="449">
        <f>W26+'[7]July-20'!W81</f>
        <v>0</v>
      </c>
      <c r="X81" s="449">
        <f>X26+'[7]July-20'!X81</f>
        <v>0</v>
      </c>
      <c r="Y81" s="449">
        <f>Y26+'[7]July-20'!Y81</f>
        <v>0</v>
      </c>
      <c r="Z81" s="449">
        <f>Z26+'[7]July-20'!Z81</f>
        <v>0</v>
      </c>
      <c r="AA81" s="449">
        <f>AA26+'[7]July-20'!AA81</f>
        <v>0</v>
      </c>
      <c r="AB81" s="449">
        <f>AB26+'[7]July-20'!AB81</f>
        <v>0</v>
      </c>
      <c r="AC81" s="449">
        <f>AC26+'[7]July-20'!AC81</f>
        <v>0</v>
      </c>
      <c r="AD81" s="449">
        <f>AD26+'[7]July-20'!AD81</f>
        <v>0</v>
      </c>
      <c r="AE81" s="449">
        <f>AE26+'[7]July-20'!AE81</f>
        <v>0</v>
      </c>
      <c r="AF81" s="449">
        <f>AF26+'[7]July-20'!AF81</f>
        <v>0</v>
      </c>
      <c r="AG81" s="449">
        <f>AG26+'[7]July-20'!AG81</f>
        <v>0</v>
      </c>
      <c r="AH81" s="449">
        <f>AH26+'[7]July-20'!AH81</f>
        <v>0</v>
      </c>
      <c r="AI81" s="449">
        <f>AI26+'[7]July-20'!AI81</f>
        <v>0</v>
      </c>
      <c r="AJ81" s="449">
        <f>AJ26+'[7]July-20'!AJ81</f>
        <v>14</v>
      </c>
      <c r="AK81" s="449">
        <f>AK26+'[7]July-20'!AK81</f>
        <v>341</v>
      </c>
      <c r="AL81" s="449">
        <f>AL26+'[7]July-20'!AL81</f>
        <v>355</v>
      </c>
    </row>
    <row r="82" spans="1:38" s="457" customFormat="1" ht="104.25" customHeight="1">
      <c r="A82" s="389">
        <v>16</v>
      </c>
      <c r="B82" s="389" t="s">
        <v>142</v>
      </c>
      <c r="C82" s="449">
        <f>C27+'[7]July-20'!C82</f>
        <v>0</v>
      </c>
      <c r="D82" s="449">
        <f>D27+'[7]July-20'!D82</f>
        <v>0</v>
      </c>
      <c r="E82" s="449">
        <f>E27+'[7]July-20'!E82</f>
        <v>0</v>
      </c>
      <c r="F82" s="449">
        <f>F27+'[7]July-20'!F82</f>
        <v>0</v>
      </c>
      <c r="G82" s="449">
        <f>G27+'[7]July-20'!G82</f>
        <v>42</v>
      </c>
      <c r="H82" s="449">
        <f>H27+'[7]July-20'!H82</f>
        <v>245</v>
      </c>
      <c r="I82" s="449">
        <f>I27+'[7]July-20'!I82</f>
        <v>0</v>
      </c>
      <c r="J82" s="449">
        <f>J27+'[7]July-20'!J82</f>
        <v>0</v>
      </c>
      <c r="K82" s="449">
        <f>K27+'[7]July-20'!K82</f>
        <v>34</v>
      </c>
      <c r="L82" s="449">
        <f>L27+'[7]July-20'!L82</f>
        <v>7</v>
      </c>
      <c r="M82" s="449">
        <f>M27+'[7]July-20'!M82</f>
        <v>47</v>
      </c>
      <c r="N82" s="449">
        <f>N27+'[7]July-20'!N82</f>
        <v>4</v>
      </c>
      <c r="O82" s="449">
        <f>O27+'[7]July-20'!O82</f>
        <v>0</v>
      </c>
      <c r="P82" s="449">
        <f>P27+'[7]July-20'!P82</f>
        <v>0</v>
      </c>
      <c r="Q82" s="449">
        <f>Q27+'[7]July-20'!Q82</f>
        <v>0</v>
      </c>
      <c r="R82" s="449">
        <f>R27+'[7]July-20'!R82</f>
        <v>0</v>
      </c>
      <c r="S82" s="449">
        <f>S27+'[7]July-20'!S82</f>
        <v>6</v>
      </c>
      <c r="T82" s="449">
        <f>T27+'[7]July-20'!T82</f>
        <v>7</v>
      </c>
      <c r="U82" s="449">
        <f>U27+'[7]July-20'!U82</f>
        <v>0</v>
      </c>
      <c r="V82" s="449">
        <f>V27+'[7]July-20'!V82</f>
        <v>0</v>
      </c>
      <c r="W82" s="449">
        <f>W27+'[7]July-20'!W82</f>
        <v>0</v>
      </c>
      <c r="X82" s="449">
        <f>X27+'[7]July-20'!X82</f>
        <v>0</v>
      </c>
      <c r="Y82" s="449">
        <f>Y27+'[7]July-20'!Y82</f>
        <v>2</v>
      </c>
      <c r="Z82" s="449">
        <f>Z27+'[7]July-20'!Z82</f>
        <v>1</v>
      </c>
      <c r="AA82" s="449">
        <f>AA27+'[7]July-20'!AA82</f>
        <v>0</v>
      </c>
      <c r="AB82" s="449">
        <f>AB27+'[7]July-20'!AB82</f>
        <v>0</v>
      </c>
      <c r="AC82" s="449">
        <f>AC27+'[7]July-20'!AC82</f>
        <v>0</v>
      </c>
      <c r="AD82" s="449">
        <f>AD27+'[7]July-20'!AD82</f>
        <v>0</v>
      </c>
      <c r="AE82" s="449">
        <f>AE27+'[7]July-20'!AE82</f>
        <v>0</v>
      </c>
      <c r="AF82" s="449">
        <f>AF27+'[7]July-20'!AF82</f>
        <v>0</v>
      </c>
      <c r="AG82" s="449">
        <f>AG27+'[7]July-20'!AG82</f>
        <v>0</v>
      </c>
      <c r="AH82" s="449">
        <f>AH27+'[7]July-20'!AH82</f>
        <v>0</v>
      </c>
      <c r="AI82" s="449">
        <f>AI27+'[7]July-20'!AI82</f>
        <v>1</v>
      </c>
      <c r="AJ82" s="449">
        <f>AJ27+'[7]July-20'!AJ82</f>
        <v>132</v>
      </c>
      <c r="AK82" s="449">
        <f>AK27+'[7]July-20'!AK82</f>
        <v>264</v>
      </c>
      <c r="AL82" s="449">
        <f>AL27+'[7]July-20'!AL82</f>
        <v>396</v>
      </c>
    </row>
    <row r="83" spans="1:38" s="543" customFormat="1" ht="104.25" customHeight="1">
      <c r="A83" s="580" t="s">
        <v>108</v>
      </c>
      <c r="B83" s="581"/>
      <c r="C83" s="448">
        <f>C28+'[7]July-20'!C83</f>
        <v>0</v>
      </c>
      <c r="D83" s="448">
        <f>D28+'[7]July-20'!D83</f>
        <v>0</v>
      </c>
      <c r="E83" s="448">
        <f>E28+'[7]July-20'!E83</f>
        <v>0</v>
      </c>
      <c r="F83" s="448">
        <f>F28+'[7]July-20'!F83</f>
        <v>0</v>
      </c>
      <c r="G83" s="448">
        <f>G28+'[7]July-20'!G83</f>
        <v>47</v>
      </c>
      <c r="H83" s="448">
        <f>H28+'[7]July-20'!H83</f>
        <v>574</v>
      </c>
      <c r="I83" s="448">
        <f>I28+'[7]July-20'!I83</f>
        <v>0</v>
      </c>
      <c r="J83" s="448">
        <f>J28+'[7]July-20'!J83</f>
        <v>0</v>
      </c>
      <c r="K83" s="448">
        <f>K28+'[7]July-20'!K83</f>
        <v>37</v>
      </c>
      <c r="L83" s="448">
        <f>L28+'[7]July-20'!L83</f>
        <v>19</v>
      </c>
      <c r="M83" s="448">
        <f>M28+'[7]July-20'!M83</f>
        <v>53</v>
      </c>
      <c r="N83" s="448">
        <f>N28+'[7]July-20'!N83</f>
        <v>4</v>
      </c>
      <c r="O83" s="448">
        <f>O28+'[7]July-20'!O83</f>
        <v>0</v>
      </c>
      <c r="P83" s="448">
        <f>P28+'[7]July-20'!P83</f>
        <v>0</v>
      </c>
      <c r="Q83" s="448">
        <f>Q28+'[7]July-20'!Q83</f>
        <v>0</v>
      </c>
      <c r="R83" s="448">
        <f>R28+'[7]July-20'!R83</f>
        <v>0</v>
      </c>
      <c r="S83" s="448">
        <f>S28+'[7]July-20'!S83</f>
        <v>6</v>
      </c>
      <c r="T83" s="448">
        <f>T28+'[7]July-20'!T83</f>
        <v>7</v>
      </c>
      <c r="U83" s="448">
        <f>U28+'[7]July-20'!U83</f>
        <v>0</v>
      </c>
      <c r="V83" s="448">
        <f>V28+'[7]July-20'!V83</f>
        <v>0</v>
      </c>
      <c r="W83" s="448">
        <f>W28+'[7]July-20'!W83</f>
        <v>0</v>
      </c>
      <c r="X83" s="448">
        <f>X28+'[7]July-20'!X83</f>
        <v>0</v>
      </c>
      <c r="Y83" s="448">
        <f>Y28+'[7]July-20'!Y83</f>
        <v>2</v>
      </c>
      <c r="Z83" s="448">
        <f>Z28+'[7]July-20'!Z83</f>
        <v>1</v>
      </c>
      <c r="AA83" s="448">
        <f>AA28+'[7]July-20'!AA83</f>
        <v>0</v>
      </c>
      <c r="AB83" s="448">
        <f>AB28+'[7]July-20'!AB83</f>
        <v>0</v>
      </c>
      <c r="AC83" s="448">
        <f>AC28+'[7]July-20'!AC83</f>
        <v>0</v>
      </c>
      <c r="AD83" s="448">
        <f>AD28+'[7]July-20'!AD83</f>
        <v>0</v>
      </c>
      <c r="AE83" s="448">
        <f>AE28+'[7]July-20'!AE83</f>
        <v>0</v>
      </c>
      <c r="AF83" s="448">
        <f>AF28+'[7]July-20'!AF83</f>
        <v>0</v>
      </c>
      <c r="AG83" s="448">
        <f>AG28+'[7]July-20'!AG83</f>
        <v>0</v>
      </c>
      <c r="AH83" s="448">
        <f>AH28+'[7]July-20'!AH83</f>
        <v>0</v>
      </c>
      <c r="AI83" s="448">
        <f>AI28+'[7]July-20'!AI83</f>
        <v>1</v>
      </c>
      <c r="AJ83" s="448">
        <f>AJ28+'[7]July-20'!AJ83</f>
        <v>146</v>
      </c>
      <c r="AK83" s="448">
        <f>AK28+'[7]July-20'!AK83</f>
        <v>605</v>
      </c>
      <c r="AL83" s="448">
        <f>AL28+'[7]July-20'!AL83</f>
        <v>751</v>
      </c>
    </row>
    <row r="84" spans="1:38" s="457" customFormat="1" ht="104.25" customHeight="1">
      <c r="A84" s="389">
        <v>17</v>
      </c>
      <c r="B84" s="389" t="s">
        <v>24</v>
      </c>
      <c r="C84" s="449">
        <f>C29+'[7]July-20'!C84</f>
        <v>0</v>
      </c>
      <c r="D84" s="449">
        <f>D29+'[7]July-20'!D84</f>
        <v>0</v>
      </c>
      <c r="E84" s="449">
        <f>E29+'[7]July-20'!E84</f>
        <v>0</v>
      </c>
      <c r="F84" s="449">
        <f>F29+'[7]July-20'!F84</f>
        <v>0</v>
      </c>
      <c r="G84" s="449">
        <f>G29+'[7]July-20'!G84</f>
        <v>6</v>
      </c>
      <c r="H84" s="449">
        <f>H29+'[7]July-20'!H84</f>
        <v>693</v>
      </c>
      <c r="I84" s="449">
        <f>I29+'[7]July-20'!I84</f>
        <v>0</v>
      </c>
      <c r="J84" s="449">
        <f>J29+'[7]July-20'!J84</f>
        <v>0</v>
      </c>
      <c r="K84" s="449">
        <f>K29+'[7]July-20'!K84</f>
        <v>7</v>
      </c>
      <c r="L84" s="449">
        <f>L29+'[7]July-20'!L84</f>
        <v>9</v>
      </c>
      <c r="M84" s="449">
        <f>M29+'[7]July-20'!M84</f>
        <v>5</v>
      </c>
      <c r="N84" s="449">
        <f>N29+'[7]July-20'!N84</f>
        <v>5</v>
      </c>
      <c r="O84" s="449">
        <f>O29+'[7]July-20'!O84</f>
        <v>0</v>
      </c>
      <c r="P84" s="449">
        <f>P29+'[7]July-20'!P84</f>
        <v>0</v>
      </c>
      <c r="Q84" s="449">
        <f>Q29+'[7]July-20'!Q84</f>
        <v>0</v>
      </c>
      <c r="R84" s="449">
        <f>R29+'[7]July-20'!R84</f>
        <v>0</v>
      </c>
      <c r="S84" s="449">
        <f>S29+'[7]July-20'!S84</f>
        <v>1</v>
      </c>
      <c r="T84" s="449">
        <f>T29+'[7]July-20'!T84</f>
        <v>1</v>
      </c>
      <c r="U84" s="449">
        <f>U29+'[7]July-20'!U84</f>
        <v>0</v>
      </c>
      <c r="V84" s="449">
        <f>V29+'[7]July-20'!V84</f>
        <v>0</v>
      </c>
      <c r="W84" s="449">
        <f>W29+'[7]July-20'!W84</f>
        <v>0</v>
      </c>
      <c r="X84" s="449">
        <f>X29+'[7]July-20'!X84</f>
        <v>0</v>
      </c>
      <c r="Y84" s="449">
        <f>Y29+'[7]July-20'!Y84</f>
        <v>0</v>
      </c>
      <c r="Z84" s="449">
        <f>Z29+'[7]July-20'!Z84</f>
        <v>0</v>
      </c>
      <c r="AA84" s="449">
        <f>AA29+'[7]July-20'!AA84</f>
        <v>0</v>
      </c>
      <c r="AB84" s="449">
        <f>AB29+'[7]July-20'!AB84</f>
        <v>0</v>
      </c>
      <c r="AC84" s="449">
        <f>AC29+'[7]July-20'!AC84</f>
        <v>0</v>
      </c>
      <c r="AD84" s="449">
        <f>AD29+'[7]July-20'!AD84</f>
        <v>0</v>
      </c>
      <c r="AE84" s="449">
        <f>AE29+'[7]July-20'!AE84</f>
        <v>0</v>
      </c>
      <c r="AF84" s="449">
        <f>AF29+'[7]July-20'!AF84</f>
        <v>0</v>
      </c>
      <c r="AG84" s="449">
        <f>AG29+'[7]July-20'!AG84</f>
        <v>0</v>
      </c>
      <c r="AH84" s="449">
        <f>AH29+'[7]July-20'!AH84</f>
        <v>0</v>
      </c>
      <c r="AI84" s="449">
        <f>AI29+'[7]July-20'!AI84</f>
        <v>0</v>
      </c>
      <c r="AJ84" s="449">
        <f>AJ29+'[7]July-20'!AJ84</f>
        <v>19</v>
      </c>
      <c r="AK84" s="449">
        <f>AK29+'[7]July-20'!AK84</f>
        <v>708</v>
      </c>
      <c r="AL84" s="449">
        <f>AL29+'[7]July-20'!AL84</f>
        <v>727</v>
      </c>
    </row>
    <row r="85" spans="1:38" s="457" customFormat="1" ht="104.25" customHeight="1">
      <c r="A85" s="389">
        <v>18</v>
      </c>
      <c r="B85" s="389" t="s">
        <v>178</v>
      </c>
      <c r="C85" s="449">
        <f>C30+'[7]July-20'!C85</f>
        <v>0</v>
      </c>
      <c r="D85" s="449">
        <f>D30+'[7]July-20'!D85</f>
        <v>0</v>
      </c>
      <c r="E85" s="449">
        <f>E30+'[7]July-20'!E85</f>
        <v>0</v>
      </c>
      <c r="F85" s="449">
        <f>F30+'[7]July-20'!F85</f>
        <v>0</v>
      </c>
      <c r="G85" s="449">
        <f>G30+'[7]July-20'!G85</f>
        <v>24</v>
      </c>
      <c r="H85" s="449">
        <f>H30+'[7]July-20'!H85</f>
        <v>400</v>
      </c>
      <c r="I85" s="449">
        <f>I30+'[7]July-20'!I85</f>
        <v>0</v>
      </c>
      <c r="J85" s="449">
        <f>J30+'[7]July-20'!J85</f>
        <v>0</v>
      </c>
      <c r="K85" s="449">
        <f>K30+'[7]July-20'!K85</f>
        <v>13</v>
      </c>
      <c r="L85" s="449">
        <f>L30+'[7]July-20'!L85</f>
        <v>3</v>
      </c>
      <c r="M85" s="449">
        <f>M30+'[7]July-20'!M85</f>
        <v>14</v>
      </c>
      <c r="N85" s="449">
        <f>N30+'[7]July-20'!N85</f>
        <v>5</v>
      </c>
      <c r="O85" s="449">
        <f>O30+'[7]July-20'!O85</f>
        <v>0</v>
      </c>
      <c r="P85" s="449">
        <f>P30+'[7]July-20'!P85</f>
        <v>0</v>
      </c>
      <c r="Q85" s="449">
        <f>Q30+'[7]July-20'!Q85</f>
        <v>0</v>
      </c>
      <c r="R85" s="449">
        <f>R30+'[7]July-20'!R85</f>
        <v>0</v>
      </c>
      <c r="S85" s="449">
        <f>S30+'[7]July-20'!S85</f>
        <v>0</v>
      </c>
      <c r="T85" s="449">
        <f>T30+'[7]July-20'!T85</f>
        <v>1</v>
      </c>
      <c r="U85" s="449">
        <f>U30+'[7]July-20'!U85</f>
        <v>0</v>
      </c>
      <c r="V85" s="449">
        <f>V30+'[7]July-20'!V85</f>
        <v>0</v>
      </c>
      <c r="W85" s="449">
        <f>W30+'[7]July-20'!W85</f>
        <v>0</v>
      </c>
      <c r="X85" s="449">
        <f>X30+'[7]July-20'!X85</f>
        <v>0</v>
      </c>
      <c r="Y85" s="449">
        <f>Y30+'[7]July-20'!Y85</f>
        <v>5</v>
      </c>
      <c r="Z85" s="449">
        <f>Z30+'[7]July-20'!Z85</f>
        <v>2</v>
      </c>
      <c r="AA85" s="449">
        <f>AA30+'[7]July-20'!AA85</f>
        <v>0</v>
      </c>
      <c r="AB85" s="449">
        <f>AB30+'[7]July-20'!AB85</f>
        <v>0</v>
      </c>
      <c r="AC85" s="449">
        <f>AC30+'[7]July-20'!AC85</f>
        <v>0</v>
      </c>
      <c r="AD85" s="449">
        <f>AD30+'[7]July-20'!AD85</f>
        <v>0</v>
      </c>
      <c r="AE85" s="449">
        <f>AE30+'[7]July-20'!AE85</f>
        <v>0</v>
      </c>
      <c r="AF85" s="449">
        <f>AF30+'[7]July-20'!AF85</f>
        <v>0</v>
      </c>
      <c r="AG85" s="449">
        <f>AG30+'[7]July-20'!AG85</f>
        <v>0</v>
      </c>
      <c r="AH85" s="449">
        <f>AH30+'[7]July-20'!AH85</f>
        <v>0</v>
      </c>
      <c r="AI85" s="449">
        <f>AI30+'[7]July-20'!AI85</f>
        <v>0</v>
      </c>
      <c r="AJ85" s="449">
        <f>AJ30+'[7]July-20'!AJ85</f>
        <v>56</v>
      </c>
      <c r="AK85" s="449">
        <f>AK30+'[7]July-20'!AK85</f>
        <v>411</v>
      </c>
      <c r="AL85" s="449">
        <f>AL30+'[7]July-20'!AL85</f>
        <v>467</v>
      </c>
    </row>
    <row r="86" spans="1:38" s="457" customFormat="1" ht="104.25" customHeight="1">
      <c r="A86" s="389">
        <v>19</v>
      </c>
      <c r="B86" s="389" t="s">
        <v>109</v>
      </c>
      <c r="C86" s="449">
        <f>C31+'[7]July-20'!C86</f>
        <v>0</v>
      </c>
      <c r="D86" s="449">
        <f>D31+'[7]July-20'!D86</f>
        <v>0</v>
      </c>
      <c r="E86" s="449">
        <f>E31+'[7]July-20'!E86</f>
        <v>0</v>
      </c>
      <c r="F86" s="449">
        <f>F31+'[7]July-20'!F86</f>
        <v>0</v>
      </c>
      <c r="G86" s="449">
        <f>G31+'[7]July-20'!G86</f>
        <v>0</v>
      </c>
      <c r="H86" s="449">
        <f>H31+'[7]July-20'!H86</f>
        <v>60</v>
      </c>
      <c r="I86" s="449">
        <f>I31+'[7]July-20'!I86</f>
        <v>0</v>
      </c>
      <c r="J86" s="449">
        <f>J31+'[7]July-20'!J86</f>
        <v>0</v>
      </c>
      <c r="K86" s="449">
        <f>K31+'[7]July-20'!K86</f>
        <v>0</v>
      </c>
      <c r="L86" s="449">
        <f>L31+'[7]July-20'!L86</f>
        <v>9</v>
      </c>
      <c r="M86" s="449">
        <f>M31+'[7]July-20'!M86</f>
        <v>1</v>
      </c>
      <c r="N86" s="449">
        <f>N31+'[7]July-20'!N86</f>
        <v>2</v>
      </c>
      <c r="O86" s="449">
        <f>O31+'[7]July-20'!O86</f>
        <v>0</v>
      </c>
      <c r="P86" s="449">
        <f>P31+'[7]July-20'!P86</f>
        <v>0</v>
      </c>
      <c r="Q86" s="449">
        <f>Q31+'[7]July-20'!Q86</f>
        <v>0</v>
      </c>
      <c r="R86" s="449">
        <f>R31+'[7]July-20'!R86</f>
        <v>0</v>
      </c>
      <c r="S86" s="449">
        <f>S31+'[7]July-20'!S86</f>
        <v>0</v>
      </c>
      <c r="T86" s="449">
        <f>T31+'[7]July-20'!T86</f>
        <v>0</v>
      </c>
      <c r="U86" s="449">
        <f>U31+'[7]July-20'!U86</f>
        <v>0</v>
      </c>
      <c r="V86" s="449">
        <f>V31+'[7]July-20'!V86</f>
        <v>0</v>
      </c>
      <c r="W86" s="449">
        <f>W31+'[7]July-20'!W86</f>
        <v>0</v>
      </c>
      <c r="X86" s="449">
        <f>X31+'[7]July-20'!X86</f>
        <v>0</v>
      </c>
      <c r="Y86" s="449">
        <f>Y31+'[7]July-20'!Y86</f>
        <v>0</v>
      </c>
      <c r="Z86" s="449">
        <f>Z31+'[7]July-20'!Z86</f>
        <v>0</v>
      </c>
      <c r="AA86" s="449">
        <f>AA31+'[7]July-20'!AA86</f>
        <v>0</v>
      </c>
      <c r="AB86" s="449">
        <f>AB31+'[7]July-20'!AB86</f>
        <v>0</v>
      </c>
      <c r="AC86" s="449">
        <f>AC31+'[7]July-20'!AC86</f>
        <v>0</v>
      </c>
      <c r="AD86" s="449">
        <f>AD31+'[7]July-20'!AD86</f>
        <v>0</v>
      </c>
      <c r="AE86" s="449">
        <f>AE31+'[7]July-20'!AE86</f>
        <v>0</v>
      </c>
      <c r="AF86" s="449">
        <f>AF31+'[7]July-20'!AF86</f>
        <v>0</v>
      </c>
      <c r="AG86" s="449">
        <f>AG31+'[7]July-20'!AG86</f>
        <v>0</v>
      </c>
      <c r="AH86" s="449">
        <f>AH31+'[7]July-20'!AH86</f>
        <v>0</v>
      </c>
      <c r="AI86" s="449">
        <f>AI31+'[7]July-20'!AI86</f>
        <v>0</v>
      </c>
      <c r="AJ86" s="449">
        <f>AJ31+'[7]July-20'!AJ86</f>
        <v>1</v>
      </c>
      <c r="AK86" s="449">
        <f>AK31+'[7]July-20'!AK86</f>
        <v>71</v>
      </c>
      <c r="AL86" s="449">
        <f>AL31+'[7]July-20'!AL86</f>
        <v>72</v>
      </c>
    </row>
    <row r="87" spans="1:38" s="457" customFormat="1" ht="104.25" customHeight="1">
      <c r="A87" s="389">
        <v>20</v>
      </c>
      <c r="B87" s="389" t="s">
        <v>25</v>
      </c>
      <c r="C87" s="449">
        <f>C32+'[7]July-20'!C87</f>
        <v>0</v>
      </c>
      <c r="D87" s="449">
        <f>D32+'[7]July-20'!D87</f>
        <v>0</v>
      </c>
      <c r="E87" s="449">
        <f>E32+'[7]July-20'!E87</f>
        <v>0</v>
      </c>
      <c r="F87" s="449">
        <f>F32+'[7]July-20'!F87</f>
        <v>0</v>
      </c>
      <c r="G87" s="449">
        <f>G32+'[7]July-20'!G87</f>
        <v>4</v>
      </c>
      <c r="H87" s="449">
        <f>H32+'[7]July-20'!H87</f>
        <v>81</v>
      </c>
      <c r="I87" s="449">
        <f>I32+'[7]July-20'!I87</f>
        <v>0</v>
      </c>
      <c r="J87" s="449">
        <f>J32+'[7]July-20'!J87</f>
        <v>0</v>
      </c>
      <c r="K87" s="449">
        <f>K32+'[7]July-20'!K87</f>
        <v>15</v>
      </c>
      <c r="L87" s="449">
        <f>L32+'[7]July-20'!L87</f>
        <v>31</v>
      </c>
      <c r="M87" s="449">
        <f>M32+'[7]July-20'!M87</f>
        <v>8</v>
      </c>
      <c r="N87" s="449">
        <f>N32+'[7]July-20'!N87</f>
        <v>10</v>
      </c>
      <c r="O87" s="449">
        <f>O32+'[7]July-20'!O87</f>
        <v>0</v>
      </c>
      <c r="P87" s="449">
        <f>P32+'[7]July-20'!P87</f>
        <v>0</v>
      </c>
      <c r="Q87" s="449">
        <f>Q32+'[7]July-20'!Q87</f>
        <v>0</v>
      </c>
      <c r="R87" s="449">
        <f>R32+'[7]July-20'!R87</f>
        <v>0</v>
      </c>
      <c r="S87" s="449">
        <f>S32+'[7]July-20'!S87</f>
        <v>2</v>
      </c>
      <c r="T87" s="449">
        <f>T32+'[7]July-20'!T87</f>
        <v>12</v>
      </c>
      <c r="U87" s="449">
        <f>U32+'[7]July-20'!U87</f>
        <v>0</v>
      </c>
      <c r="V87" s="449">
        <f>V32+'[7]July-20'!V87</f>
        <v>0</v>
      </c>
      <c r="W87" s="449">
        <f>W32+'[7]July-20'!W87</f>
        <v>0</v>
      </c>
      <c r="X87" s="449">
        <f>X32+'[7]July-20'!X87</f>
        <v>0</v>
      </c>
      <c r="Y87" s="449">
        <f>Y32+'[7]July-20'!Y87</f>
        <v>2</v>
      </c>
      <c r="Z87" s="449">
        <f>Z32+'[7]July-20'!Z87</f>
        <v>5</v>
      </c>
      <c r="AA87" s="449">
        <f>AA32+'[7]July-20'!AA87</f>
        <v>0</v>
      </c>
      <c r="AB87" s="449">
        <f>AB32+'[7]July-20'!AB87</f>
        <v>0</v>
      </c>
      <c r="AC87" s="449">
        <f>AC32+'[7]July-20'!AC87</f>
        <v>0</v>
      </c>
      <c r="AD87" s="449">
        <f>AD32+'[7]July-20'!AD87</f>
        <v>0</v>
      </c>
      <c r="AE87" s="449">
        <f>AE32+'[7]July-20'!AE87</f>
        <v>0</v>
      </c>
      <c r="AF87" s="449">
        <f>AF32+'[7]July-20'!AF87</f>
        <v>0</v>
      </c>
      <c r="AG87" s="449">
        <f>AG32+'[7]July-20'!AG87</f>
        <v>0</v>
      </c>
      <c r="AH87" s="449">
        <f>AH32+'[7]July-20'!AH87</f>
        <v>0</v>
      </c>
      <c r="AI87" s="449">
        <f>AI32+'[7]July-20'!AI87</f>
        <v>0</v>
      </c>
      <c r="AJ87" s="449">
        <f>AJ32+'[7]July-20'!AJ87</f>
        <v>31</v>
      </c>
      <c r="AK87" s="449">
        <f>AK32+'[7]July-20'!AK87</f>
        <v>139</v>
      </c>
      <c r="AL87" s="449">
        <f>AL32+'[7]July-20'!AL87</f>
        <v>170</v>
      </c>
    </row>
    <row r="88" spans="1:38" s="543" customFormat="1" ht="104.25" customHeight="1">
      <c r="A88" s="580" t="s">
        <v>107</v>
      </c>
      <c r="B88" s="581"/>
      <c r="C88" s="448">
        <f>C33+'[7]July-20'!C88</f>
        <v>0</v>
      </c>
      <c r="D88" s="448">
        <f>D33+'[7]July-20'!D88</f>
        <v>0</v>
      </c>
      <c r="E88" s="448">
        <f>E33+'[7]July-20'!E88</f>
        <v>0</v>
      </c>
      <c r="F88" s="448">
        <f>F33+'[7]July-20'!F88</f>
        <v>0</v>
      </c>
      <c r="G88" s="448">
        <f>G33+'[7]July-20'!G88</f>
        <v>34</v>
      </c>
      <c r="H88" s="448">
        <f>H33+'[7]July-20'!H88</f>
        <v>1234</v>
      </c>
      <c r="I88" s="448">
        <f>I33+'[7]July-20'!I88</f>
        <v>0</v>
      </c>
      <c r="J88" s="448">
        <f>J33+'[7]July-20'!J88</f>
        <v>0</v>
      </c>
      <c r="K88" s="448">
        <f>K33+'[7]July-20'!K88</f>
        <v>35</v>
      </c>
      <c r="L88" s="448">
        <f>L33+'[7]July-20'!L88</f>
        <v>52</v>
      </c>
      <c r="M88" s="448">
        <f>M33+'[7]July-20'!M88</f>
        <v>28</v>
      </c>
      <c r="N88" s="448">
        <f>N33+'[7]July-20'!N88</f>
        <v>22</v>
      </c>
      <c r="O88" s="448">
        <f>O33+'[7]July-20'!O88</f>
        <v>0</v>
      </c>
      <c r="P88" s="448">
        <f>P33+'[7]July-20'!P88</f>
        <v>0</v>
      </c>
      <c r="Q88" s="448">
        <f>Q33+'[7]July-20'!Q88</f>
        <v>0</v>
      </c>
      <c r="R88" s="448">
        <f>R33+'[7]July-20'!R88</f>
        <v>0</v>
      </c>
      <c r="S88" s="448">
        <f>S33+'[7]July-20'!S88</f>
        <v>3</v>
      </c>
      <c r="T88" s="448">
        <f>T33+'[7]July-20'!T88</f>
        <v>14</v>
      </c>
      <c r="U88" s="448">
        <f>U33+'[7]July-20'!U88</f>
        <v>0</v>
      </c>
      <c r="V88" s="448">
        <f>V33+'[7]July-20'!V88</f>
        <v>0</v>
      </c>
      <c r="W88" s="448">
        <f>W33+'[7]July-20'!W88</f>
        <v>0</v>
      </c>
      <c r="X88" s="448">
        <f>X33+'[7]July-20'!X88</f>
        <v>0</v>
      </c>
      <c r="Y88" s="448">
        <f>Y33+'[7]July-20'!Y88</f>
        <v>7</v>
      </c>
      <c r="Z88" s="448">
        <f>Z33+'[7]July-20'!Z88</f>
        <v>7</v>
      </c>
      <c r="AA88" s="448">
        <f>AA33+'[7]July-20'!AA88</f>
        <v>0</v>
      </c>
      <c r="AB88" s="448">
        <f>AB33+'[7]July-20'!AB88</f>
        <v>0</v>
      </c>
      <c r="AC88" s="448">
        <f>AC33+'[7]July-20'!AC88</f>
        <v>0</v>
      </c>
      <c r="AD88" s="448">
        <f>AD33+'[7]July-20'!AD88</f>
        <v>0</v>
      </c>
      <c r="AE88" s="448">
        <f>AE33+'[7]July-20'!AE88</f>
        <v>0</v>
      </c>
      <c r="AF88" s="448">
        <f>AF33+'[7]July-20'!AF88</f>
        <v>0</v>
      </c>
      <c r="AG88" s="448">
        <f>AG33+'[7]July-20'!AG88</f>
        <v>0</v>
      </c>
      <c r="AH88" s="448">
        <f>AH33+'[7]July-20'!AH88</f>
        <v>0</v>
      </c>
      <c r="AI88" s="448">
        <f>AI33+'[7]July-20'!AI88</f>
        <v>0</v>
      </c>
      <c r="AJ88" s="448">
        <f>AJ33+'[7]July-20'!AJ88</f>
        <v>107</v>
      </c>
      <c r="AK88" s="448">
        <f>AK33+'[7]July-20'!AK88</f>
        <v>1329</v>
      </c>
      <c r="AL88" s="448">
        <f>AL33+'[7]July-20'!AL88</f>
        <v>1436</v>
      </c>
    </row>
    <row r="89" spans="1:39" s="457" customFormat="1" ht="104.25" customHeight="1">
      <c r="A89" s="389">
        <v>21</v>
      </c>
      <c r="B89" s="389" t="s">
        <v>26</v>
      </c>
      <c r="C89" s="449">
        <f>C34+'[7]July-20'!C89</f>
        <v>0</v>
      </c>
      <c r="D89" s="449">
        <f>D34+'[7]July-20'!D89</f>
        <v>0</v>
      </c>
      <c r="E89" s="449">
        <f>E34+'[7]July-20'!E89</f>
        <v>0</v>
      </c>
      <c r="F89" s="449">
        <f>F34+'[7]July-20'!F89</f>
        <v>0</v>
      </c>
      <c r="G89" s="449">
        <f>G34+'[7]July-20'!G89</f>
        <v>0</v>
      </c>
      <c r="H89" s="449">
        <f>H34+'[7]July-20'!H89</f>
        <v>99</v>
      </c>
      <c r="I89" s="449">
        <f>I34+'[7]July-20'!I89</f>
        <v>0</v>
      </c>
      <c r="J89" s="449">
        <f>J34+'[7]July-20'!J89</f>
        <v>0</v>
      </c>
      <c r="K89" s="449">
        <f>K34+'[7]July-20'!K89</f>
        <v>0</v>
      </c>
      <c r="L89" s="449">
        <f>L34+'[7]July-20'!L89</f>
        <v>2</v>
      </c>
      <c r="M89" s="449">
        <f>M34+'[7]July-20'!M89</f>
        <v>0</v>
      </c>
      <c r="N89" s="449">
        <f>N34+'[7]July-20'!N89</f>
        <v>0</v>
      </c>
      <c r="O89" s="449">
        <f>O34+'[7]July-20'!O89</f>
        <v>0</v>
      </c>
      <c r="P89" s="449">
        <f>P34+'[7]July-20'!P89</f>
        <v>0</v>
      </c>
      <c r="Q89" s="449">
        <f>Q34+'[7]July-20'!Q89</f>
        <v>0</v>
      </c>
      <c r="R89" s="449">
        <f>R34+'[7]July-20'!R89</f>
        <v>0</v>
      </c>
      <c r="S89" s="449">
        <f>S34+'[7]July-20'!S89</f>
        <v>0</v>
      </c>
      <c r="T89" s="449">
        <f>T34+'[7]July-20'!T89</f>
        <v>0</v>
      </c>
      <c r="U89" s="449">
        <f>U34+'[7]July-20'!U89</f>
        <v>0</v>
      </c>
      <c r="V89" s="449">
        <f>V34+'[7]July-20'!V89</f>
        <v>0</v>
      </c>
      <c r="W89" s="449">
        <f>W34+'[7]July-20'!W89</f>
        <v>0</v>
      </c>
      <c r="X89" s="449">
        <f>X34+'[7]July-20'!X89</f>
        <v>0</v>
      </c>
      <c r="Y89" s="449">
        <f>Y34+'[7]July-20'!Y89</f>
        <v>0</v>
      </c>
      <c r="Z89" s="449">
        <f>Z34+'[7]July-20'!Z89</f>
        <v>0</v>
      </c>
      <c r="AA89" s="449">
        <f>AA34+'[7]July-20'!AA89</f>
        <v>0</v>
      </c>
      <c r="AB89" s="449">
        <f>AB34+'[7]July-20'!AB89</f>
        <v>0</v>
      </c>
      <c r="AC89" s="449">
        <f>AC34+'[7]July-20'!AC89</f>
        <v>0</v>
      </c>
      <c r="AD89" s="449">
        <f>AD34+'[7]July-20'!AD89</f>
        <v>0</v>
      </c>
      <c r="AE89" s="449">
        <f>AE34+'[7]July-20'!AE89</f>
        <v>0</v>
      </c>
      <c r="AF89" s="449">
        <f>AF34+'[7]July-20'!AF89</f>
        <v>0</v>
      </c>
      <c r="AG89" s="449">
        <f>AG34+'[7]July-20'!AG89</f>
        <v>0</v>
      </c>
      <c r="AH89" s="449">
        <f>AH34+'[7]July-20'!AH89</f>
        <v>0</v>
      </c>
      <c r="AI89" s="449">
        <f>AI34+'[7]July-20'!AI89</f>
        <v>0</v>
      </c>
      <c r="AJ89" s="449">
        <f>AJ34+'[7]July-20'!AJ89</f>
        <v>0</v>
      </c>
      <c r="AK89" s="449">
        <f>AK34+'[7]July-20'!AK89</f>
        <v>101</v>
      </c>
      <c r="AL89" s="449">
        <f>AL34+'[7]July-20'!AL89</f>
        <v>101</v>
      </c>
      <c r="AM89" s="286"/>
    </row>
    <row r="90" spans="1:39" s="457" customFormat="1" ht="104.25" customHeight="1">
      <c r="A90" s="389">
        <v>22</v>
      </c>
      <c r="B90" s="389" t="s">
        <v>27</v>
      </c>
      <c r="C90" s="449">
        <f>C35+'[7]July-20'!C90</f>
        <v>0</v>
      </c>
      <c r="D90" s="449">
        <f>D35+'[7]July-20'!D90</f>
        <v>0</v>
      </c>
      <c r="E90" s="449">
        <f>E35+'[7]July-20'!E90</f>
        <v>0</v>
      </c>
      <c r="F90" s="449">
        <f>F35+'[7]July-20'!F90</f>
        <v>0</v>
      </c>
      <c r="G90" s="449">
        <f>G35+'[7]July-20'!G90</f>
        <v>18</v>
      </c>
      <c r="H90" s="449">
        <f>H35+'[7]July-20'!H90</f>
        <v>233</v>
      </c>
      <c r="I90" s="449">
        <f>I35+'[7]July-20'!I90</f>
        <v>0</v>
      </c>
      <c r="J90" s="449">
        <f>J35+'[7]July-20'!J90</f>
        <v>0</v>
      </c>
      <c r="K90" s="449">
        <f>K35+'[7]July-20'!K90</f>
        <v>4</v>
      </c>
      <c r="L90" s="449">
        <f>L35+'[7]July-20'!L90</f>
        <v>24</v>
      </c>
      <c r="M90" s="449">
        <f>M35+'[7]July-20'!M90</f>
        <v>5</v>
      </c>
      <c r="N90" s="449">
        <f>N35+'[7]July-20'!N90</f>
        <v>3</v>
      </c>
      <c r="O90" s="449">
        <f>O35+'[7]July-20'!O90</f>
        <v>0</v>
      </c>
      <c r="P90" s="449">
        <f>P35+'[7]July-20'!P90</f>
        <v>0</v>
      </c>
      <c r="Q90" s="449">
        <f>Q35+'[7]July-20'!Q90</f>
        <v>0</v>
      </c>
      <c r="R90" s="449">
        <f>R35+'[7]July-20'!R90</f>
        <v>0</v>
      </c>
      <c r="S90" s="449">
        <f>S35+'[7]July-20'!S90</f>
        <v>1</v>
      </c>
      <c r="T90" s="449">
        <f>T35+'[7]July-20'!T90</f>
        <v>0</v>
      </c>
      <c r="U90" s="449">
        <f>U35+'[7]July-20'!U90</f>
        <v>0</v>
      </c>
      <c r="V90" s="449">
        <f>V35+'[7]July-20'!V90</f>
        <v>0</v>
      </c>
      <c r="W90" s="449">
        <f>W35+'[7]July-20'!W90</f>
        <v>0</v>
      </c>
      <c r="X90" s="449">
        <f>X35+'[7]July-20'!X90</f>
        <v>0</v>
      </c>
      <c r="Y90" s="449">
        <f>Y35+'[7]July-20'!Y90</f>
        <v>0</v>
      </c>
      <c r="Z90" s="449">
        <f>Z35+'[7]July-20'!Z90</f>
        <v>0</v>
      </c>
      <c r="AA90" s="449">
        <f>AA35+'[7]July-20'!AA90</f>
        <v>0</v>
      </c>
      <c r="AB90" s="449">
        <f>AB35+'[7]July-20'!AB90</f>
        <v>0</v>
      </c>
      <c r="AC90" s="449">
        <f>AC35+'[7]July-20'!AC90</f>
        <v>0</v>
      </c>
      <c r="AD90" s="449">
        <f>AD35+'[7]July-20'!AD90</f>
        <v>0</v>
      </c>
      <c r="AE90" s="449">
        <f>AE35+'[7]July-20'!AE90</f>
        <v>0</v>
      </c>
      <c r="AF90" s="449">
        <f>AF35+'[7]July-20'!AF90</f>
        <v>0</v>
      </c>
      <c r="AG90" s="449">
        <f>AG35+'[7]July-20'!AG90</f>
        <v>0</v>
      </c>
      <c r="AH90" s="449">
        <f>AH35+'[7]July-20'!AH90</f>
        <v>0</v>
      </c>
      <c r="AI90" s="449">
        <f>AI35+'[7]July-20'!AI90</f>
        <v>0</v>
      </c>
      <c r="AJ90" s="449">
        <f>AJ35+'[7]July-20'!AJ90</f>
        <v>28</v>
      </c>
      <c r="AK90" s="449">
        <f>AK35+'[7]July-20'!AK90</f>
        <v>260</v>
      </c>
      <c r="AL90" s="449">
        <f>AL35+'[7]July-20'!AL90</f>
        <v>288</v>
      </c>
      <c r="AM90" s="286"/>
    </row>
    <row r="91" spans="1:39" s="457" customFormat="1" ht="104.25" customHeight="1">
      <c r="A91" s="389">
        <v>23</v>
      </c>
      <c r="B91" s="389" t="s">
        <v>28</v>
      </c>
      <c r="C91" s="449">
        <f>C36+'[7]July-20'!C91</f>
        <v>0</v>
      </c>
      <c r="D91" s="449">
        <f>D36+'[7]July-20'!D91</f>
        <v>0</v>
      </c>
      <c r="E91" s="449">
        <f>E36+'[7]July-20'!E91</f>
        <v>0</v>
      </c>
      <c r="F91" s="449">
        <f>F36+'[7]July-20'!F91</f>
        <v>0</v>
      </c>
      <c r="G91" s="449">
        <f>G36+'[7]July-20'!G91</f>
        <v>0</v>
      </c>
      <c r="H91" s="449">
        <f>H36+'[7]July-20'!H91</f>
        <v>298</v>
      </c>
      <c r="I91" s="449">
        <f>I36+'[7]July-20'!I91</f>
        <v>0</v>
      </c>
      <c r="J91" s="449">
        <f>J36+'[7]July-20'!J91</f>
        <v>0</v>
      </c>
      <c r="K91" s="449">
        <f>K36+'[7]July-20'!K91</f>
        <v>0</v>
      </c>
      <c r="L91" s="449">
        <f>L36+'[7]July-20'!L91</f>
        <v>0</v>
      </c>
      <c r="M91" s="449">
        <f>M36+'[7]July-20'!M91</f>
        <v>0</v>
      </c>
      <c r="N91" s="449">
        <f>N36+'[7]July-20'!N91</f>
        <v>0</v>
      </c>
      <c r="O91" s="449">
        <f>O36+'[7]July-20'!O91</f>
        <v>0</v>
      </c>
      <c r="P91" s="449">
        <f>P36+'[7]July-20'!P91</f>
        <v>0</v>
      </c>
      <c r="Q91" s="449">
        <f>Q36+'[7]July-20'!Q91</f>
        <v>0</v>
      </c>
      <c r="R91" s="449">
        <f>R36+'[7]July-20'!R91</f>
        <v>0</v>
      </c>
      <c r="S91" s="449">
        <f>S36+'[7]July-20'!S91</f>
        <v>0</v>
      </c>
      <c r="T91" s="449">
        <f>T36+'[7]July-20'!T91</f>
        <v>0</v>
      </c>
      <c r="U91" s="449">
        <f>U36+'[7]July-20'!U91</f>
        <v>0</v>
      </c>
      <c r="V91" s="449">
        <f>V36+'[7]July-20'!V91</f>
        <v>0</v>
      </c>
      <c r="W91" s="449">
        <f>W36+'[7]July-20'!W91</f>
        <v>0</v>
      </c>
      <c r="X91" s="449">
        <f>X36+'[7]July-20'!X91</f>
        <v>0</v>
      </c>
      <c r="Y91" s="449">
        <f>Y36+'[7]July-20'!Y91</f>
        <v>0</v>
      </c>
      <c r="Z91" s="449">
        <f>Z36+'[7]July-20'!Z91</f>
        <v>0</v>
      </c>
      <c r="AA91" s="449">
        <f>AA36+'[7]July-20'!AA91</f>
        <v>0</v>
      </c>
      <c r="AB91" s="449">
        <f>AB36+'[7]July-20'!AB91</f>
        <v>0</v>
      </c>
      <c r="AC91" s="449">
        <f>AC36+'[7]July-20'!AC91</f>
        <v>0</v>
      </c>
      <c r="AD91" s="449">
        <f>AD36+'[7]July-20'!AD91</f>
        <v>0</v>
      </c>
      <c r="AE91" s="449">
        <f>AE36+'[7]July-20'!AE91</f>
        <v>0</v>
      </c>
      <c r="AF91" s="449">
        <f>AF36+'[7]July-20'!AF91</f>
        <v>0</v>
      </c>
      <c r="AG91" s="449">
        <f>AG36+'[7]July-20'!AG91</f>
        <v>0</v>
      </c>
      <c r="AH91" s="449">
        <f>AH36+'[7]July-20'!AH91</f>
        <v>0</v>
      </c>
      <c r="AI91" s="449">
        <f>AI36+'[7]July-20'!AI91</f>
        <v>0</v>
      </c>
      <c r="AJ91" s="449">
        <f>AJ36+'[7]July-20'!AJ91</f>
        <v>0</v>
      </c>
      <c r="AK91" s="449">
        <f>AK36+'[7]July-20'!AK91</f>
        <v>298</v>
      </c>
      <c r="AL91" s="449">
        <f>AL36+'[7]July-20'!AL91</f>
        <v>298</v>
      </c>
      <c r="AM91" s="286"/>
    </row>
    <row r="92" spans="1:39" s="457" customFormat="1" ht="104.25" customHeight="1">
      <c r="A92" s="389">
        <v>24</v>
      </c>
      <c r="B92" s="389" t="s">
        <v>45</v>
      </c>
      <c r="C92" s="449">
        <f>C37+'[7]July-20'!C92</f>
        <v>0</v>
      </c>
      <c r="D92" s="449">
        <f>D37+'[7]July-20'!D92</f>
        <v>0</v>
      </c>
      <c r="E92" s="449">
        <f>E37+'[7]July-20'!E92</f>
        <v>0</v>
      </c>
      <c r="F92" s="449">
        <f>F37+'[7]July-20'!F92</f>
        <v>0</v>
      </c>
      <c r="G92" s="449">
        <f>G37+'[7]July-20'!G92</f>
        <v>3</v>
      </c>
      <c r="H92" s="449">
        <f>H37+'[7]July-20'!H92</f>
        <v>75</v>
      </c>
      <c r="I92" s="449">
        <f>I37+'[7]July-20'!I92</f>
        <v>0</v>
      </c>
      <c r="J92" s="449">
        <f>J37+'[7]July-20'!J92</f>
        <v>0</v>
      </c>
      <c r="K92" s="449">
        <f>K37+'[7]July-20'!K92</f>
        <v>1</v>
      </c>
      <c r="L92" s="449">
        <f>L37+'[7]July-20'!L92</f>
        <v>6</v>
      </c>
      <c r="M92" s="449">
        <f>M37+'[7]July-20'!M92</f>
        <v>0</v>
      </c>
      <c r="N92" s="449">
        <f>N37+'[7]July-20'!N92</f>
        <v>2</v>
      </c>
      <c r="O92" s="449">
        <f>O37+'[7]July-20'!O92</f>
        <v>0</v>
      </c>
      <c r="P92" s="449">
        <f>P37+'[7]July-20'!P92</f>
        <v>0</v>
      </c>
      <c r="Q92" s="449">
        <f>Q37+'[7]July-20'!Q92</f>
        <v>0</v>
      </c>
      <c r="R92" s="449">
        <f>R37+'[7]July-20'!R92</f>
        <v>0</v>
      </c>
      <c r="S92" s="449">
        <f>S37+'[7]July-20'!S92</f>
        <v>1</v>
      </c>
      <c r="T92" s="449">
        <f>T37+'[7]July-20'!T92</f>
        <v>0</v>
      </c>
      <c r="U92" s="449">
        <f>U37+'[7]July-20'!U92</f>
        <v>0</v>
      </c>
      <c r="V92" s="449">
        <f>V37+'[7]July-20'!V92</f>
        <v>1</v>
      </c>
      <c r="W92" s="449">
        <f>W37+'[7]July-20'!W92</f>
        <v>0</v>
      </c>
      <c r="X92" s="449">
        <f>X37+'[7]July-20'!X92</f>
        <v>0</v>
      </c>
      <c r="Y92" s="449">
        <f>Y37+'[7]July-20'!Y92</f>
        <v>0</v>
      </c>
      <c r="Z92" s="449">
        <f>Z37+'[7]July-20'!Z92</f>
        <v>0</v>
      </c>
      <c r="AA92" s="449">
        <f>AA37+'[7]July-20'!AA92</f>
        <v>0</v>
      </c>
      <c r="AB92" s="449">
        <f>AB37+'[7]July-20'!AB92</f>
        <v>0</v>
      </c>
      <c r="AC92" s="449">
        <f>AC37+'[7]July-20'!AC92</f>
        <v>0</v>
      </c>
      <c r="AD92" s="449">
        <f>AD37+'[7]July-20'!AD92</f>
        <v>0</v>
      </c>
      <c r="AE92" s="449">
        <f>AE37+'[7]July-20'!AE92</f>
        <v>0</v>
      </c>
      <c r="AF92" s="449">
        <f>AF37+'[7]July-20'!AF92</f>
        <v>0</v>
      </c>
      <c r="AG92" s="449">
        <f>AG37+'[7]July-20'!AG92</f>
        <v>0</v>
      </c>
      <c r="AH92" s="449">
        <f>AH37+'[7]July-20'!AH92</f>
        <v>0</v>
      </c>
      <c r="AI92" s="449">
        <f>AI37+'[7]July-20'!AI92</f>
        <v>0</v>
      </c>
      <c r="AJ92" s="449">
        <f>AJ37+'[7]July-20'!AJ92</f>
        <v>5</v>
      </c>
      <c r="AK92" s="449">
        <f>AK37+'[7]July-20'!AK92</f>
        <v>84</v>
      </c>
      <c r="AL92" s="449">
        <f>AL37+'[7]July-20'!AL92</f>
        <v>89</v>
      </c>
      <c r="AM92" s="286">
        <v>53</v>
      </c>
    </row>
    <row r="93" spans="1:41" s="543" customFormat="1" ht="104.25" customHeight="1">
      <c r="A93" s="580" t="s">
        <v>29</v>
      </c>
      <c r="B93" s="581"/>
      <c r="C93" s="448">
        <f>C38+'[7]July-20'!C93</f>
        <v>0</v>
      </c>
      <c r="D93" s="448">
        <f>D38+'[7]July-20'!D93</f>
        <v>0</v>
      </c>
      <c r="E93" s="448">
        <f>E38+'[7]July-20'!E93</f>
        <v>0</v>
      </c>
      <c r="F93" s="448">
        <f>F38+'[7]July-20'!F93</f>
        <v>0</v>
      </c>
      <c r="G93" s="448">
        <f>G38+'[7]July-20'!G93</f>
        <v>21</v>
      </c>
      <c r="H93" s="448">
        <f>H38+'[7]July-20'!H93</f>
        <v>705</v>
      </c>
      <c r="I93" s="448">
        <f>I38+'[7]July-20'!I93</f>
        <v>0</v>
      </c>
      <c r="J93" s="448">
        <f>J38+'[7]July-20'!J93</f>
        <v>0</v>
      </c>
      <c r="K93" s="448">
        <f>K38+'[7]July-20'!K93</f>
        <v>5</v>
      </c>
      <c r="L93" s="448">
        <f>L38+'[7]July-20'!L93</f>
        <v>32</v>
      </c>
      <c r="M93" s="448">
        <f>M38+'[7]July-20'!M93</f>
        <v>5</v>
      </c>
      <c r="N93" s="448">
        <f>N38+'[7]July-20'!N93</f>
        <v>5</v>
      </c>
      <c r="O93" s="448">
        <f>O38+'[7]July-20'!O93</f>
        <v>0</v>
      </c>
      <c r="P93" s="448">
        <f>P38+'[7]July-20'!P93</f>
        <v>0</v>
      </c>
      <c r="Q93" s="448">
        <f>Q38+'[7]July-20'!Q93</f>
        <v>0</v>
      </c>
      <c r="R93" s="448">
        <f>R38+'[7]July-20'!R93</f>
        <v>0</v>
      </c>
      <c r="S93" s="448">
        <f>S38+'[7]July-20'!S93</f>
        <v>2</v>
      </c>
      <c r="T93" s="448">
        <f>T38+'[7]July-20'!T93</f>
        <v>0</v>
      </c>
      <c r="U93" s="448">
        <f>U38+'[7]July-20'!U93</f>
        <v>0</v>
      </c>
      <c r="V93" s="448">
        <f>V38+'[7]July-20'!V93</f>
        <v>1</v>
      </c>
      <c r="W93" s="448">
        <f>W38+'[7]July-20'!W93</f>
        <v>0</v>
      </c>
      <c r="X93" s="448">
        <f>X38+'[7]July-20'!X93</f>
        <v>0</v>
      </c>
      <c r="Y93" s="448">
        <f>Y38+'[7]July-20'!Y93</f>
        <v>0</v>
      </c>
      <c r="Z93" s="448">
        <f>Z38+'[7]July-20'!Z93</f>
        <v>0</v>
      </c>
      <c r="AA93" s="448">
        <f>AA38+'[7]July-20'!AA93</f>
        <v>0</v>
      </c>
      <c r="AB93" s="448">
        <f>AB38+'[7]July-20'!AB93</f>
        <v>0</v>
      </c>
      <c r="AC93" s="448">
        <f>AC38+'[7]July-20'!AC93</f>
        <v>0</v>
      </c>
      <c r="AD93" s="448">
        <f>AD38+'[7]July-20'!AD93</f>
        <v>0</v>
      </c>
      <c r="AE93" s="448">
        <f>AE38+'[7]July-20'!AE93</f>
        <v>0</v>
      </c>
      <c r="AF93" s="448">
        <f>AF38+'[7]July-20'!AF93</f>
        <v>0</v>
      </c>
      <c r="AG93" s="448">
        <f>AG38+'[7]July-20'!AG93</f>
        <v>0</v>
      </c>
      <c r="AH93" s="448">
        <f>AH38+'[7]July-20'!AH93</f>
        <v>0</v>
      </c>
      <c r="AI93" s="448">
        <f>AI38+'[7]July-20'!AI93</f>
        <v>0</v>
      </c>
      <c r="AJ93" s="448">
        <f>AJ38+'[7]July-20'!AJ93</f>
        <v>33</v>
      </c>
      <c r="AK93" s="448">
        <f>AK38+'[7]July-20'!AK93</f>
        <v>743</v>
      </c>
      <c r="AL93" s="448">
        <f>AL38+'[7]July-20'!AL93</f>
        <v>776</v>
      </c>
      <c r="AM93" s="543">
        <f>251+154</f>
        <v>405</v>
      </c>
      <c r="AO93" s="272"/>
    </row>
    <row r="94" spans="1:41" s="543" customFormat="1" ht="104.25" customHeight="1">
      <c r="A94" s="580" t="s">
        <v>30</v>
      </c>
      <c r="B94" s="581"/>
      <c r="C94" s="448">
        <f>C39+'[7]July-20'!C94</f>
        <v>0</v>
      </c>
      <c r="D94" s="448">
        <f>D39+'[7]July-20'!D94</f>
        <v>0</v>
      </c>
      <c r="E94" s="448">
        <f>E39+'[7]July-20'!E94</f>
        <v>0</v>
      </c>
      <c r="F94" s="448">
        <f>F39+'[7]July-20'!F94</f>
        <v>0</v>
      </c>
      <c r="G94" s="448">
        <f>G39+'[7]July-20'!G94</f>
        <v>102</v>
      </c>
      <c r="H94" s="448">
        <f>H39+'[7]July-20'!H94</f>
        <v>2513</v>
      </c>
      <c r="I94" s="448">
        <f>I39+'[7]July-20'!I94</f>
        <v>0</v>
      </c>
      <c r="J94" s="448">
        <f>J39+'[7]July-20'!J94</f>
        <v>0</v>
      </c>
      <c r="K94" s="448">
        <f>K39+'[7]July-20'!K94</f>
        <v>77</v>
      </c>
      <c r="L94" s="448">
        <f>L39+'[7]July-20'!L94</f>
        <v>103</v>
      </c>
      <c r="M94" s="448">
        <f>M39+'[7]July-20'!M94</f>
        <v>86</v>
      </c>
      <c r="N94" s="448">
        <f>N39+'[7]July-20'!N94</f>
        <v>31</v>
      </c>
      <c r="O94" s="448">
        <f>O39+'[7]July-20'!O94</f>
        <v>0</v>
      </c>
      <c r="P94" s="448">
        <f>P39+'[7]July-20'!P94</f>
        <v>0</v>
      </c>
      <c r="Q94" s="448">
        <f>Q39+'[7]July-20'!Q94</f>
        <v>0</v>
      </c>
      <c r="R94" s="448">
        <f>R39+'[7]July-20'!R94</f>
        <v>0</v>
      </c>
      <c r="S94" s="448">
        <f>S39+'[7]July-20'!S94</f>
        <v>11</v>
      </c>
      <c r="T94" s="448">
        <f>T39+'[7]July-20'!T94</f>
        <v>21</v>
      </c>
      <c r="U94" s="448">
        <f>U39+'[7]July-20'!U94</f>
        <v>0</v>
      </c>
      <c r="V94" s="448">
        <f>V39+'[7]July-20'!V94</f>
        <v>1</v>
      </c>
      <c r="W94" s="448">
        <f>W39+'[7]July-20'!W94</f>
        <v>0</v>
      </c>
      <c r="X94" s="448">
        <f>X39+'[7]July-20'!X94</f>
        <v>0</v>
      </c>
      <c r="Y94" s="448">
        <f>Y39+'[7]July-20'!Y94</f>
        <v>9</v>
      </c>
      <c r="Z94" s="448">
        <f>Z39+'[7]July-20'!Z94</f>
        <v>8</v>
      </c>
      <c r="AA94" s="448">
        <f>AA39+'[7]July-20'!AA94</f>
        <v>0</v>
      </c>
      <c r="AB94" s="448">
        <f>AB39+'[7]July-20'!AB94</f>
        <v>0</v>
      </c>
      <c r="AC94" s="448">
        <f>AC39+'[7]July-20'!AC94</f>
        <v>0</v>
      </c>
      <c r="AD94" s="448">
        <f>AD39+'[7]July-20'!AD94</f>
        <v>0</v>
      </c>
      <c r="AE94" s="448">
        <f>AE39+'[7]July-20'!AE94</f>
        <v>0</v>
      </c>
      <c r="AF94" s="448">
        <f>AF39+'[7]July-20'!AF94</f>
        <v>0</v>
      </c>
      <c r="AG94" s="448">
        <f>AG39+'[7]July-20'!AG94</f>
        <v>0</v>
      </c>
      <c r="AH94" s="448">
        <f>AH39+'[7]July-20'!AH94</f>
        <v>0</v>
      </c>
      <c r="AI94" s="448">
        <f>AI39+'[7]July-20'!AI94</f>
        <v>1</v>
      </c>
      <c r="AJ94" s="448">
        <f>AJ39+'[7]July-20'!AJ94</f>
        <v>286</v>
      </c>
      <c r="AK94" s="448">
        <f>AK39+'[7]July-20'!AK94</f>
        <v>2677</v>
      </c>
      <c r="AL94" s="448">
        <f>AL39+'[7]July-20'!AL94</f>
        <v>2963</v>
      </c>
      <c r="AO94" s="272"/>
    </row>
    <row r="95" spans="1:38" s="457" customFormat="1" ht="104.25" customHeight="1">
      <c r="A95" s="389">
        <v>25</v>
      </c>
      <c r="B95" s="389" t="s">
        <v>31</v>
      </c>
      <c r="C95" s="449">
        <f>C40+'[7]July-20'!C95</f>
        <v>0</v>
      </c>
      <c r="D95" s="449">
        <f>D40+'[7]July-20'!D95</f>
        <v>0</v>
      </c>
      <c r="E95" s="449">
        <f>E40+'[7]July-20'!E95</f>
        <v>0</v>
      </c>
      <c r="F95" s="449">
        <f>F40+'[7]July-20'!F95</f>
        <v>0</v>
      </c>
      <c r="G95" s="449">
        <f>G40+'[7]July-20'!G95</f>
        <v>0</v>
      </c>
      <c r="H95" s="449">
        <f>H40+'[7]July-20'!H95</f>
        <v>164</v>
      </c>
      <c r="I95" s="449">
        <f>I40+'[7]July-20'!I95</f>
        <v>0</v>
      </c>
      <c r="J95" s="449">
        <f>J40+'[7]July-20'!J95</f>
        <v>0</v>
      </c>
      <c r="K95" s="449">
        <f>K40+'[7]July-20'!K95</f>
        <v>2</v>
      </c>
      <c r="L95" s="449">
        <f>L40+'[7]July-20'!L95</f>
        <v>9</v>
      </c>
      <c r="M95" s="449">
        <f>M40+'[7]July-20'!M95</f>
        <v>0</v>
      </c>
      <c r="N95" s="449">
        <f>N40+'[7]July-20'!N95</f>
        <v>10</v>
      </c>
      <c r="O95" s="449">
        <f>O40+'[7]July-20'!O95</f>
        <v>0</v>
      </c>
      <c r="P95" s="449">
        <f>P40+'[7]July-20'!P95</f>
        <v>0</v>
      </c>
      <c r="Q95" s="449">
        <f>Q40+'[7]July-20'!Q95</f>
        <v>0</v>
      </c>
      <c r="R95" s="449">
        <f>R40+'[7]July-20'!R95</f>
        <v>0</v>
      </c>
      <c r="S95" s="449">
        <f>S40+'[7]July-20'!S95</f>
        <v>0</v>
      </c>
      <c r="T95" s="449">
        <f>T40+'[7]July-20'!T95</f>
        <v>0</v>
      </c>
      <c r="U95" s="449">
        <f>U40+'[7]July-20'!U95</f>
        <v>0</v>
      </c>
      <c r="V95" s="449">
        <f>V40+'[7]July-20'!V95</f>
        <v>0</v>
      </c>
      <c r="W95" s="449">
        <f>W40+'[7]July-20'!W95</f>
        <v>0</v>
      </c>
      <c r="X95" s="449">
        <f>X40+'[7]July-20'!X95</f>
        <v>0</v>
      </c>
      <c r="Y95" s="449">
        <f>Y40+'[7]July-20'!Y95</f>
        <v>0</v>
      </c>
      <c r="Z95" s="449">
        <f>Z40+'[7]July-20'!Z95</f>
        <v>0</v>
      </c>
      <c r="AA95" s="449">
        <f>AA40+'[7]July-20'!AA95</f>
        <v>0</v>
      </c>
      <c r="AB95" s="449">
        <f>AB40+'[7]July-20'!AB95</f>
        <v>0</v>
      </c>
      <c r="AC95" s="449">
        <f>AC40+'[7]July-20'!AC95</f>
        <v>0</v>
      </c>
      <c r="AD95" s="449">
        <f>AD40+'[7]July-20'!AD95</f>
        <v>0</v>
      </c>
      <c r="AE95" s="449">
        <f>AE40+'[7]July-20'!AE95</f>
        <v>0</v>
      </c>
      <c r="AF95" s="449">
        <f>AF40+'[7]July-20'!AF95</f>
        <v>0</v>
      </c>
      <c r="AG95" s="449">
        <f>AG40+'[7]July-20'!AG95</f>
        <v>0</v>
      </c>
      <c r="AH95" s="449">
        <f>AH40+'[7]July-20'!AH95</f>
        <v>0</v>
      </c>
      <c r="AI95" s="449">
        <f>AI40+'[7]July-20'!AI95</f>
        <v>0</v>
      </c>
      <c r="AJ95" s="449">
        <f>AJ40+'[7]July-20'!AJ95</f>
        <v>2</v>
      </c>
      <c r="AK95" s="449">
        <f>AK40+'[7]July-20'!AK95</f>
        <v>183</v>
      </c>
      <c r="AL95" s="449">
        <f>AL40+'[7]July-20'!AL95</f>
        <v>185</v>
      </c>
    </row>
    <row r="96" spans="1:38" s="457" customFormat="1" ht="104.25" customHeight="1">
      <c r="A96" s="389">
        <v>26</v>
      </c>
      <c r="B96" s="389" t="s">
        <v>174</v>
      </c>
      <c r="C96" s="449">
        <f>C41+'[7]July-20'!C96</f>
        <v>0</v>
      </c>
      <c r="D96" s="449">
        <f>D41+'[7]July-20'!D96</f>
        <v>0</v>
      </c>
      <c r="E96" s="449">
        <f>E41+'[7]July-20'!E96</f>
        <v>0</v>
      </c>
      <c r="F96" s="449">
        <f>F41+'[7]July-20'!F96</f>
        <v>0</v>
      </c>
      <c r="G96" s="449">
        <f>G41+'[7]July-20'!G96</f>
        <v>0</v>
      </c>
      <c r="H96" s="449">
        <f>H41+'[7]July-20'!H96</f>
        <v>219</v>
      </c>
      <c r="I96" s="449">
        <f>I41+'[7]July-20'!I96</f>
        <v>0</v>
      </c>
      <c r="J96" s="449">
        <f>J41+'[7]July-20'!J96</f>
        <v>0</v>
      </c>
      <c r="K96" s="449">
        <f>K41+'[7]July-20'!K96</f>
        <v>0</v>
      </c>
      <c r="L96" s="449">
        <f>L41+'[7]July-20'!L96</f>
        <v>0</v>
      </c>
      <c r="M96" s="449">
        <f>M41+'[7]July-20'!M96</f>
        <v>0</v>
      </c>
      <c r="N96" s="449">
        <f>N41+'[7]July-20'!N96</f>
        <v>0</v>
      </c>
      <c r="O96" s="449">
        <f>O41+'[7]July-20'!O96</f>
        <v>0</v>
      </c>
      <c r="P96" s="449">
        <f>P41+'[7]July-20'!P96</f>
        <v>0</v>
      </c>
      <c r="Q96" s="449">
        <f>Q41+'[7]July-20'!Q96</f>
        <v>0</v>
      </c>
      <c r="R96" s="449">
        <f>R41+'[7]July-20'!R96</f>
        <v>0</v>
      </c>
      <c r="S96" s="449">
        <f>S41+'[7]July-20'!S96</f>
        <v>0</v>
      </c>
      <c r="T96" s="449">
        <f>T41+'[7]July-20'!T96</f>
        <v>0</v>
      </c>
      <c r="U96" s="449">
        <f>U41+'[7]July-20'!U96</f>
        <v>0</v>
      </c>
      <c r="V96" s="449">
        <f>V41+'[7]July-20'!V96</f>
        <v>0</v>
      </c>
      <c r="W96" s="449">
        <f>W41+'[7]July-20'!W96</f>
        <v>0</v>
      </c>
      <c r="X96" s="449">
        <f>X41+'[7]July-20'!X96</f>
        <v>0</v>
      </c>
      <c r="Y96" s="449">
        <f>Y41+'[7]July-20'!Y96</f>
        <v>0</v>
      </c>
      <c r="Z96" s="449">
        <f>Z41+'[7]July-20'!Z96</f>
        <v>0</v>
      </c>
      <c r="AA96" s="449">
        <f>AA41+'[7]July-20'!AA96</f>
        <v>0</v>
      </c>
      <c r="AB96" s="449">
        <f>AB41+'[7]July-20'!AB96</f>
        <v>0</v>
      </c>
      <c r="AC96" s="449">
        <f>AC41+'[7]July-20'!AC96</f>
        <v>0</v>
      </c>
      <c r="AD96" s="449">
        <f>AD41+'[7]July-20'!AD96</f>
        <v>0</v>
      </c>
      <c r="AE96" s="449">
        <f>AE41+'[7]July-20'!AE96</f>
        <v>0</v>
      </c>
      <c r="AF96" s="449">
        <f>AF41+'[7]July-20'!AF96</f>
        <v>0</v>
      </c>
      <c r="AG96" s="449">
        <f>AG41+'[7]July-20'!AG96</f>
        <v>0</v>
      </c>
      <c r="AH96" s="449">
        <f>AH41+'[7]July-20'!AH96</f>
        <v>0</v>
      </c>
      <c r="AI96" s="449">
        <f>AI41+'[7]July-20'!AI96</f>
        <v>0</v>
      </c>
      <c r="AJ96" s="449">
        <f>AJ41+'[7]July-20'!AJ96</f>
        <v>0</v>
      </c>
      <c r="AK96" s="449">
        <f>AK41+'[7]July-20'!AK96</f>
        <v>219</v>
      </c>
      <c r="AL96" s="449">
        <f>AL41+'[7]July-20'!AL96</f>
        <v>219</v>
      </c>
    </row>
    <row r="97" spans="1:41" s="457" customFormat="1" ht="104.25" customHeight="1">
      <c r="A97" s="389">
        <v>27</v>
      </c>
      <c r="B97" s="389" t="s">
        <v>32</v>
      </c>
      <c r="C97" s="449">
        <f>C42+'[7]July-20'!C97</f>
        <v>0</v>
      </c>
      <c r="D97" s="449">
        <f>D42+'[7]July-20'!D97</f>
        <v>0</v>
      </c>
      <c r="E97" s="449">
        <f>E42+'[7]July-20'!E97</f>
        <v>0</v>
      </c>
      <c r="F97" s="449">
        <f>F42+'[7]July-20'!F97</f>
        <v>0</v>
      </c>
      <c r="G97" s="449">
        <f>G42+'[7]July-20'!G97</f>
        <v>16</v>
      </c>
      <c r="H97" s="449">
        <f>H42+'[7]July-20'!H97</f>
        <v>1813</v>
      </c>
      <c r="I97" s="449">
        <f>I42+'[7]July-20'!I97</f>
        <v>0</v>
      </c>
      <c r="J97" s="449">
        <f>J42+'[7]July-20'!J97</f>
        <v>0</v>
      </c>
      <c r="K97" s="449">
        <f>K42+'[7]July-20'!K97</f>
        <v>9</v>
      </c>
      <c r="L97" s="449">
        <f>L42+'[7]July-20'!L97</f>
        <v>18</v>
      </c>
      <c r="M97" s="449">
        <f>M42+'[7]July-20'!M97</f>
        <v>2</v>
      </c>
      <c r="N97" s="449">
        <f>N42+'[7]July-20'!N97</f>
        <v>6</v>
      </c>
      <c r="O97" s="449">
        <f>O42+'[7]July-20'!O97</f>
        <v>0</v>
      </c>
      <c r="P97" s="449">
        <f>P42+'[7]July-20'!P97</f>
        <v>0</v>
      </c>
      <c r="Q97" s="449">
        <f>Q42+'[7]July-20'!Q97</f>
        <v>0</v>
      </c>
      <c r="R97" s="449">
        <f>R42+'[7]July-20'!R97</f>
        <v>0</v>
      </c>
      <c r="S97" s="449">
        <f>S42+'[7]July-20'!S97</f>
        <v>0</v>
      </c>
      <c r="T97" s="449">
        <f>T42+'[7]July-20'!T97</f>
        <v>1</v>
      </c>
      <c r="U97" s="449">
        <f>U42+'[7]July-20'!U97</f>
        <v>0</v>
      </c>
      <c r="V97" s="449">
        <f>V42+'[7]July-20'!V97</f>
        <v>0</v>
      </c>
      <c r="W97" s="449">
        <f>W42+'[7]July-20'!W97</f>
        <v>0</v>
      </c>
      <c r="X97" s="449">
        <f>X42+'[7]July-20'!X97</f>
        <v>0</v>
      </c>
      <c r="Y97" s="449">
        <f>Y42+'[7]July-20'!Y97</f>
        <v>0</v>
      </c>
      <c r="Z97" s="449">
        <f>Z42+'[7]July-20'!Z97</f>
        <v>0</v>
      </c>
      <c r="AA97" s="449">
        <f>AA42+'[7]July-20'!AA97</f>
        <v>0</v>
      </c>
      <c r="AB97" s="449">
        <f>AB42+'[7]July-20'!AB97</f>
        <v>0</v>
      </c>
      <c r="AC97" s="449">
        <f>AC42+'[7]July-20'!AC97</f>
        <v>0</v>
      </c>
      <c r="AD97" s="449">
        <f>AD42+'[7]July-20'!AD97</f>
        <v>0</v>
      </c>
      <c r="AE97" s="449">
        <f>AE42+'[7]July-20'!AE97</f>
        <v>0</v>
      </c>
      <c r="AF97" s="449">
        <f>AF42+'[7]July-20'!AF97</f>
        <v>0</v>
      </c>
      <c r="AG97" s="449">
        <f>AG42+'[7]July-20'!AG97</f>
        <v>0</v>
      </c>
      <c r="AH97" s="449">
        <f>AH42+'[7]July-20'!AH97</f>
        <v>0</v>
      </c>
      <c r="AI97" s="449">
        <f>AI42+'[7]July-20'!AI97</f>
        <v>0</v>
      </c>
      <c r="AJ97" s="449">
        <f>AJ42+'[7]July-20'!AJ97</f>
        <v>27</v>
      </c>
      <c r="AK97" s="449">
        <f>AK42+'[7]July-20'!AK97</f>
        <v>1838</v>
      </c>
      <c r="AL97" s="449">
        <f>AL42+'[7]July-20'!AL97</f>
        <v>1865</v>
      </c>
      <c r="AO97" s="314"/>
    </row>
    <row r="98" spans="1:41" s="457" customFormat="1" ht="104.25" customHeight="1">
      <c r="A98" s="389">
        <v>28</v>
      </c>
      <c r="B98" s="389" t="s">
        <v>33</v>
      </c>
      <c r="C98" s="449">
        <f>C43+'[7]July-20'!C98</f>
        <v>0</v>
      </c>
      <c r="D98" s="449">
        <f>D43+'[7]July-20'!D98</f>
        <v>0</v>
      </c>
      <c r="E98" s="449">
        <f>E43+'[7]July-20'!E98</f>
        <v>0</v>
      </c>
      <c r="F98" s="449">
        <f>F43+'[7]July-20'!F98</f>
        <v>0</v>
      </c>
      <c r="G98" s="449">
        <f>G43+'[7]July-20'!G98</f>
        <v>0</v>
      </c>
      <c r="H98" s="449">
        <f>H43+'[7]July-20'!H98</f>
        <v>244</v>
      </c>
      <c r="I98" s="449">
        <f>I43+'[7]July-20'!I98</f>
        <v>0</v>
      </c>
      <c r="J98" s="449">
        <f>J43+'[7]July-20'!J98</f>
        <v>0</v>
      </c>
      <c r="K98" s="449">
        <f>K43+'[7]July-20'!K98</f>
        <v>0</v>
      </c>
      <c r="L98" s="449">
        <f>L43+'[7]July-20'!L98</f>
        <v>6</v>
      </c>
      <c r="M98" s="449">
        <f>M43+'[7]July-20'!M98</f>
        <v>0</v>
      </c>
      <c r="N98" s="449">
        <f>N43+'[7]July-20'!N98</f>
        <v>0</v>
      </c>
      <c r="O98" s="449">
        <f>O43+'[7]July-20'!O98</f>
        <v>0</v>
      </c>
      <c r="P98" s="449">
        <f>P43+'[7]July-20'!P98</f>
        <v>0</v>
      </c>
      <c r="Q98" s="449">
        <f>Q43+'[7]July-20'!Q98</f>
        <v>0</v>
      </c>
      <c r="R98" s="449">
        <f>R43+'[7]July-20'!R98</f>
        <v>0</v>
      </c>
      <c r="S98" s="449">
        <f>S43+'[7]July-20'!S98</f>
        <v>0</v>
      </c>
      <c r="T98" s="449">
        <f>T43+'[7]July-20'!T98</f>
        <v>0</v>
      </c>
      <c r="U98" s="449">
        <f>U43+'[7]July-20'!U98</f>
        <v>0</v>
      </c>
      <c r="V98" s="449">
        <f>V43+'[7]July-20'!V98</f>
        <v>0</v>
      </c>
      <c r="W98" s="449">
        <f>W43+'[7]July-20'!W98</f>
        <v>0</v>
      </c>
      <c r="X98" s="449">
        <f>X43+'[7]July-20'!X98</f>
        <v>0</v>
      </c>
      <c r="Y98" s="449">
        <f>Y43+'[7]July-20'!Y98</f>
        <v>0</v>
      </c>
      <c r="Z98" s="449">
        <f>Z43+'[7]July-20'!Z98</f>
        <v>0</v>
      </c>
      <c r="AA98" s="449">
        <f>AA43+'[7]July-20'!AA98</f>
        <v>0</v>
      </c>
      <c r="AB98" s="449">
        <f>AB43+'[7]July-20'!AB98</f>
        <v>0</v>
      </c>
      <c r="AC98" s="449">
        <f>AC43+'[7]July-20'!AC98</f>
        <v>0</v>
      </c>
      <c r="AD98" s="449">
        <f>AD43+'[7]July-20'!AD98</f>
        <v>0</v>
      </c>
      <c r="AE98" s="449">
        <f>AE43+'[7]July-20'!AE98</f>
        <v>0</v>
      </c>
      <c r="AF98" s="449">
        <f>AF43+'[7]July-20'!AF98</f>
        <v>0</v>
      </c>
      <c r="AG98" s="449">
        <f>AG43+'[7]July-20'!AG98</f>
        <v>0</v>
      </c>
      <c r="AH98" s="449">
        <f>AH43+'[7]July-20'!AH98</f>
        <v>0</v>
      </c>
      <c r="AI98" s="449">
        <f>AI43+'[7]July-20'!AI98</f>
        <v>0</v>
      </c>
      <c r="AJ98" s="449">
        <f>AJ43+'[7]July-20'!AJ98</f>
        <v>0</v>
      </c>
      <c r="AK98" s="449">
        <f>AK43+'[7]July-20'!AK98</f>
        <v>250</v>
      </c>
      <c r="AL98" s="449">
        <f>AL43+'[7]July-20'!AL98</f>
        <v>250</v>
      </c>
      <c r="AO98" s="314"/>
    </row>
    <row r="99" spans="1:38" s="543" customFormat="1" ht="104.25" customHeight="1">
      <c r="A99" s="580" t="s">
        <v>34</v>
      </c>
      <c r="B99" s="581"/>
      <c r="C99" s="448">
        <f>C44+'[7]July-20'!C99</f>
        <v>0</v>
      </c>
      <c r="D99" s="448">
        <f>D44+'[7]July-20'!D99</f>
        <v>0</v>
      </c>
      <c r="E99" s="448">
        <f>E44+'[7]July-20'!E99</f>
        <v>0</v>
      </c>
      <c r="F99" s="448">
        <f>F44+'[7]July-20'!F99</f>
        <v>0</v>
      </c>
      <c r="G99" s="448">
        <f>G44+'[7]July-20'!G99</f>
        <v>16</v>
      </c>
      <c r="H99" s="448">
        <f>H44+'[7]July-20'!H99</f>
        <v>2440</v>
      </c>
      <c r="I99" s="448">
        <f>I44+'[7]July-20'!I99</f>
        <v>0</v>
      </c>
      <c r="J99" s="448">
        <f>J44+'[7]July-20'!J99</f>
        <v>0</v>
      </c>
      <c r="K99" s="448">
        <f>K44+'[7]July-20'!K99</f>
        <v>11</v>
      </c>
      <c r="L99" s="448">
        <f>L44+'[7]July-20'!L99</f>
        <v>33</v>
      </c>
      <c r="M99" s="448">
        <f>M44+'[7]July-20'!M99</f>
        <v>2</v>
      </c>
      <c r="N99" s="448">
        <f>N44+'[7]July-20'!N99</f>
        <v>16</v>
      </c>
      <c r="O99" s="448">
        <f>O44+'[7]July-20'!O99</f>
        <v>0</v>
      </c>
      <c r="P99" s="448">
        <f>P44+'[7]July-20'!P99</f>
        <v>0</v>
      </c>
      <c r="Q99" s="448">
        <f>Q44+'[7]July-20'!Q99</f>
        <v>0</v>
      </c>
      <c r="R99" s="448">
        <f>R44+'[7]July-20'!R99</f>
        <v>0</v>
      </c>
      <c r="S99" s="448">
        <f>S44+'[7]July-20'!S99</f>
        <v>0</v>
      </c>
      <c r="T99" s="448">
        <f>T44+'[7]July-20'!T99</f>
        <v>1</v>
      </c>
      <c r="U99" s="448">
        <f>U44+'[7]July-20'!U99</f>
        <v>0</v>
      </c>
      <c r="V99" s="448">
        <f>V44+'[7]July-20'!V99</f>
        <v>0</v>
      </c>
      <c r="W99" s="448">
        <f>W44+'[7]July-20'!W99</f>
        <v>0</v>
      </c>
      <c r="X99" s="448">
        <f>X44+'[7]July-20'!X99</f>
        <v>0</v>
      </c>
      <c r="Y99" s="448">
        <f>Y44+'[7]July-20'!Y99</f>
        <v>0</v>
      </c>
      <c r="Z99" s="448">
        <f>Z44+'[7]July-20'!Z99</f>
        <v>0</v>
      </c>
      <c r="AA99" s="448">
        <f>AA44+'[7]July-20'!AA99</f>
        <v>0</v>
      </c>
      <c r="AB99" s="448">
        <f>AB44+'[7]July-20'!AB99</f>
        <v>0</v>
      </c>
      <c r="AC99" s="448">
        <f>AC44+'[7]July-20'!AC99</f>
        <v>0</v>
      </c>
      <c r="AD99" s="448">
        <f>AD44+'[7]July-20'!AD99</f>
        <v>0</v>
      </c>
      <c r="AE99" s="448">
        <f>AE44+'[7]July-20'!AE99</f>
        <v>0</v>
      </c>
      <c r="AF99" s="448">
        <f>AF44+'[7]July-20'!AF99</f>
        <v>0</v>
      </c>
      <c r="AG99" s="448">
        <f>AG44+'[7]July-20'!AG99</f>
        <v>0</v>
      </c>
      <c r="AH99" s="448">
        <f>AH44+'[7]July-20'!AH99</f>
        <v>0</v>
      </c>
      <c r="AI99" s="448">
        <f>AI44+'[7]July-20'!AI99</f>
        <v>0</v>
      </c>
      <c r="AJ99" s="448">
        <f>AJ44+'[7]July-20'!AJ99</f>
        <v>29</v>
      </c>
      <c r="AK99" s="448">
        <f>AK44+'[7]July-20'!AK99</f>
        <v>2490</v>
      </c>
      <c r="AL99" s="448">
        <f>AL44+'[7]July-20'!AL99</f>
        <v>2519</v>
      </c>
    </row>
    <row r="100" spans="1:41" s="457" customFormat="1" ht="104.25" customHeight="1">
      <c r="A100" s="389">
        <v>29</v>
      </c>
      <c r="B100" s="389" t="s">
        <v>35</v>
      </c>
      <c r="C100" s="449">
        <f>C45+'[7]July-20'!C100</f>
        <v>0</v>
      </c>
      <c r="D100" s="449">
        <f>D45+'[7]July-20'!D100</f>
        <v>0</v>
      </c>
      <c r="E100" s="449">
        <f>E45+'[7]July-20'!E100</f>
        <v>0</v>
      </c>
      <c r="F100" s="449">
        <f>F45+'[7]July-20'!F100</f>
        <v>0</v>
      </c>
      <c r="G100" s="449">
        <f>G45+'[7]July-20'!G100</f>
        <v>0</v>
      </c>
      <c r="H100" s="449">
        <f>H45+'[7]July-20'!H100</f>
        <v>615</v>
      </c>
      <c r="I100" s="449">
        <f>I45+'[7]July-20'!I100</f>
        <v>0</v>
      </c>
      <c r="J100" s="449">
        <f>J45+'[7]July-20'!J100</f>
        <v>0</v>
      </c>
      <c r="K100" s="449">
        <f>K45+'[7]July-20'!K100</f>
        <v>1</v>
      </c>
      <c r="L100" s="449">
        <f>L45+'[7]July-20'!L100</f>
        <v>9</v>
      </c>
      <c r="M100" s="449">
        <f>M45+'[7]July-20'!M100</f>
        <v>5</v>
      </c>
      <c r="N100" s="449">
        <f>N45+'[7]July-20'!N100</f>
        <v>2</v>
      </c>
      <c r="O100" s="449">
        <f>O45+'[7]July-20'!O100</f>
        <v>0</v>
      </c>
      <c r="P100" s="449">
        <f>P45+'[7]July-20'!P100</f>
        <v>0</v>
      </c>
      <c r="Q100" s="449">
        <f>Q45+'[7]July-20'!Q100</f>
        <v>0</v>
      </c>
      <c r="R100" s="449">
        <f>R45+'[7]July-20'!R100</f>
        <v>0</v>
      </c>
      <c r="S100" s="449">
        <f>S45+'[7]July-20'!S100</f>
        <v>1</v>
      </c>
      <c r="T100" s="449">
        <f>T45+'[7]July-20'!T100</f>
        <v>0</v>
      </c>
      <c r="U100" s="449">
        <f>U45+'[7]July-20'!U100</f>
        <v>0</v>
      </c>
      <c r="V100" s="449">
        <f>V45+'[7]July-20'!V100</f>
        <v>0</v>
      </c>
      <c r="W100" s="449">
        <f>W45+'[7]July-20'!W100</f>
        <v>0</v>
      </c>
      <c r="X100" s="449">
        <f>X45+'[7]July-20'!X100</f>
        <v>0</v>
      </c>
      <c r="Y100" s="449">
        <f>Y45+'[7]July-20'!Y100</f>
        <v>0</v>
      </c>
      <c r="Z100" s="449">
        <f>Z45+'[7]July-20'!Z100</f>
        <v>0</v>
      </c>
      <c r="AA100" s="449">
        <f>AA45+'[7]July-20'!AA100</f>
        <v>0</v>
      </c>
      <c r="AB100" s="449">
        <f>AB45+'[7]July-20'!AB100</f>
        <v>0</v>
      </c>
      <c r="AC100" s="449">
        <f>AC45+'[7]July-20'!AC100</f>
        <v>0</v>
      </c>
      <c r="AD100" s="449">
        <f>AD45+'[7]July-20'!AD100</f>
        <v>0</v>
      </c>
      <c r="AE100" s="449">
        <f>AE45+'[7]July-20'!AE100</f>
        <v>0</v>
      </c>
      <c r="AF100" s="449">
        <f>AF45+'[7]July-20'!AF100</f>
        <v>0</v>
      </c>
      <c r="AG100" s="449">
        <f>AG45+'[7]July-20'!AG100</f>
        <v>0</v>
      </c>
      <c r="AH100" s="449">
        <f>AH45+'[7]July-20'!AH100</f>
        <v>0</v>
      </c>
      <c r="AI100" s="449">
        <f>AI45+'[7]July-20'!AI100</f>
        <v>0</v>
      </c>
      <c r="AJ100" s="449">
        <f>AJ45+'[7]July-20'!AJ100</f>
        <v>7</v>
      </c>
      <c r="AK100" s="449">
        <f>AK45+'[7]July-20'!AK100</f>
        <v>626</v>
      </c>
      <c r="AL100" s="449">
        <f>AL45+'[7]July-20'!AL100</f>
        <v>633</v>
      </c>
      <c r="AO100" s="314"/>
    </row>
    <row r="101" spans="1:41" s="457" customFormat="1" ht="104.25" customHeight="1">
      <c r="A101" s="389">
        <v>30</v>
      </c>
      <c r="B101" s="389" t="s">
        <v>36</v>
      </c>
      <c r="C101" s="449">
        <f>C46+'[7]July-20'!C101</f>
        <v>0</v>
      </c>
      <c r="D101" s="449">
        <f>D46+'[7]July-20'!D101</f>
        <v>0</v>
      </c>
      <c r="E101" s="449">
        <f>E46+'[7]July-20'!E101</f>
        <v>0</v>
      </c>
      <c r="F101" s="449">
        <f>F46+'[7]July-20'!F101</f>
        <v>0</v>
      </c>
      <c r="G101" s="449">
        <f>G46+'[7]July-20'!G101</f>
        <v>0</v>
      </c>
      <c r="H101" s="449">
        <f>H46+'[7]July-20'!H101</f>
        <v>260</v>
      </c>
      <c r="I101" s="449">
        <f>I46+'[7]July-20'!I101</f>
        <v>0</v>
      </c>
      <c r="J101" s="449">
        <f>J46+'[7]July-20'!J101</f>
        <v>0</v>
      </c>
      <c r="K101" s="449">
        <f>K46+'[7]July-20'!K101</f>
        <v>1</v>
      </c>
      <c r="L101" s="449">
        <f>L46+'[7]July-20'!L101</f>
        <v>3</v>
      </c>
      <c r="M101" s="449">
        <f>M46+'[7]July-20'!M101</f>
        <v>1</v>
      </c>
      <c r="N101" s="449">
        <f>N46+'[7]July-20'!N101</f>
        <v>5</v>
      </c>
      <c r="O101" s="449">
        <f>O46+'[7]July-20'!O101</f>
        <v>0</v>
      </c>
      <c r="P101" s="449">
        <f>P46+'[7]July-20'!P101</f>
        <v>0</v>
      </c>
      <c r="Q101" s="449">
        <f>Q46+'[7]July-20'!Q101</f>
        <v>0</v>
      </c>
      <c r="R101" s="449">
        <f>R46+'[7]July-20'!R101</f>
        <v>0</v>
      </c>
      <c r="S101" s="449">
        <f>S46+'[7]July-20'!S101</f>
        <v>0</v>
      </c>
      <c r="T101" s="449">
        <f>T46+'[7]July-20'!T101</f>
        <v>0</v>
      </c>
      <c r="U101" s="449">
        <f>U46+'[7]July-20'!U101</f>
        <v>0</v>
      </c>
      <c r="V101" s="449">
        <f>V46+'[7]July-20'!V101</f>
        <v>0</v>
      </c>
      <c r="W101" s="449">
        <f>W46+'[7]July-20'!W101</f>
        <v>0</v>
      </c>
      <c r="X101" s="449">
        <f>X46+'[7]July-20'!X101</f>
        <v>0</v>
      </c>
      <c r="Y101" s="449">
        <f>Y46+'[7]July-20'!Y101</f>
        <v>0</v>
      </c>
      <c r="Z101" s="449">
        <f>Z46+'[7]July-20'!Z101</f>
        <v>0</v>
      </c>
      <c r="AA101" s="449">
        <f>AA46+'[7]July-20'!AA101</f>
        <v>0</v>
      </c>
      <c r="AB101" s="449">
        <f>AB46+'[7]July-20'!AB101</f>
        <v>1</v>
      </c>
      <c r="AC101" s="449">
        <f>AC46+'[7]July-20'!AC101</f>
        <v>0</v>
      </c>
      <c r="AD101" s="449">
        <f>AD46+'[7]July-20'!AD101</f>
        <v>0</v>
      </c>
      <c r="AE101" s="449">
        <f>AE46+'[7]July-20'!AE101</f>
        <v>0</v>
      </c>
      <c r="AF101" s="449">
        <f>AF46+'[7]July-20'!AF101</f>
        <v>0</v>
      </c>
      <c r="AG101" s="449">
        <f>AG46+'[7]July-20'!AG101</f>
        <v>0</v>
      </c>
      <c r="AH101" s="449">
        <f>AH46+'[7]July-20'!AH101</f>
        <v>0</v>
      </c>
      <c r="AI101" s="449">
        <f>AI46+'[7]July-20'!AI101</f>
        <v>0</v>
      </c>
      <c r="AJ101" s="449">
        <f>AJ46+'[7]July-20'!AJ101</f>
        <v>2</v>
      </c>
      <c r="AK101" s="449">
        <f>AK46+'[7]July-20'!AK101</f>
        <v>269</v>
      </c>
      <c r="AL101" s="449">
        <f>AL46+'[7]July-20'!AL101</f>
        <v>271</v>
      </c>
      <c r="AO101" s="314"/>
    </row>
    <row r="102" spans="1:38" s="457" customFormat="1" ht="104.25" customHeight="1">
      <c r="A102" s="389">
        <v>31</v>
      </c>
      <c r="B102" s="389" t="s">
        <v>37</v>
      </c>
      <c r="C102" s="449">
        <f>C47+'[7]July-20'!C102</f>
        <v>0</v>
      </c>
      <c r="D102" s="449">
        <f>D47+'[7]July-20'!D102</f>
        <v>0</v>
      </c>
      <c r="E102" s="449">
        <f>E47+'[7]July-20'!E102</f>
        <v>0</v>
      </c>
      <c r="F102" s="449">
        <f>F47+'[7]July-20'!F102</f>
        <v>0</v>
      </c>
      <c r="G102" s="449">
        <f>G47+'[7]July-20'!G102</f>
        <v>0</v>
      </c>
      <c r="H102" s="449">
        <f>H47+'[7]July-20'!H102</f>
        <v>1720</v>
      </c>
      <c r="I102" s="449">
        <f>I47+'[7]July-20'!I102</f>
        <v>0</v>
      </c>
      <c r="J102" s="449">
        <f>J47+'[7]July-20'!J102</f>
        <v>0</v>
      </c>
      <c r="K102" s="449">
        <f>K47+'[7]July-20'!K102</f>
        <v>0</v>
      </c>
      <c r="L102" s="449">
        <f>L47+'[7]July-20'!L102</f>
        <v>0</v>
      </c>
      <c r="M102" s="449">
        <f>M47+'[7]July-20'!M102</f>
        <v>0</v>
      </c>
      <c r="N102" s="449">
        <f>N47+'[7]July-20'!N102</f>
        <v>0</v>
      </c>
      <c r="O102" s="449">
        <f>O47+'[7]July-20'!O102</f>
        <v>0</v>
      </c>
      <c r="P102" s="449">
        <f>P47+'[7]July-20'!P102</f>
        <v>0</v>
      </c>
      <c r="Q102" s="449">
        <f>Q47+'[7]July-20'!Q102</f>
        <v>0</v>
      </c>
      <c r="R102" s="449">
        <f>R47+'[7]July-20'!R102</f>
        <v>0</v>
      </c>
      <c r="S102" s="449">
        <f>S47+'[7]July-20'!S102</f>
        <v>0</v>
      </c>
      <c r="T102" s="449">
        <f>T47+'[7]July-20'!T102</f>
        <v>0</v>
      </c>
      <c r="U102" s="449">
        <f>U47+'[7]July-20'!U102</f>
        <v>0</v>
      </c>
      <c r="V102" s="449">
        <f>V47+'[7]July-20'!V102</f>
        <v>0</v>
      </c>
      <c r="W102" s="449">
        <f>W47+'[7]July-20'!W102</f>
        <v>0</v>
      </c>
      <c r="X102" s="449">
        <f>X47+'[7]July-20'!X102</f>
        <v>0</v>
      </c>
      <c r="Y102" s="449">
        <f>Y47+'[7]July-20'!Y102</f>
        <v>0</v>
      </c>
      <c r="Z102" s="449">
        <f>Z47+'[7]July-20'!Z102</f>
        <v>0</v>
      </c>
      <c r="AA102" s="449">
        <f>AA47+'[7]July-20'!AA102</f>
        <v>0</v>
      </c>
      <c r="AB102" s="449">
        <f>AB47+'[7]July-20'!AB102</f>
        <v>0</v>
      </c>
      <c r="AC102" s="449">
        <f>AC47+'[7]July-20'!AC102</f>
        <v>0</v>
      </c>
      <c r="AD102" s="449">
        <f>AD47+'[7]July-20'!AD102</f>
        <v>0</v>
      </c>
      <c r="AE102" s="449">
        <f>AE47+'[7]July-20'!AE102</f>
        <v>0</v>
      </c>
      <c r="AF102" s="449">
        <f>AF47+'[7]July-20'!AF102</f>
        <v>0</v>
      </c>
      <c r="AG102" s="449">
        <f>AG47+'[7]July-20'!AG102</f>
        <v>0</v>
      </c>
      <c r="AH102" s="449">
        <f>AH47+'[7]July-20'!AH102</f>
        <v>0</v>
      </c>
      <c r="AI102" s="449">
        <f>AI47+'[7]July-20'!AI102</f>
        <v>0</v>
      </c>
      <c r="AJ102" s="449">
        <f>AJ47+'[7]July-20'!AJ102</f>
        <v>0</v>
      </c>
      <c r="AK102" s="449">
        <f>AK47+'[7]July-20'!AK102</f>
        <v>1720</v>
      </c>
      <c r="AL102" s="449">
        <f>AL47+'[7]July-20'!AL102</f>
        <v>1720</v>
      </c>
    </row>
    <row r="103" spans="1:41" s="457" customFormat="1" ht="104.25" customHeight="1">
      <c r="A103" s="389">
        <v>32</v>
      </c>
      <c r="B103" s="389" t="s">
        <v>38</v>
      </c>
      <c r="C103" s="449">
        <f>C48+'[7]July-20'!C103</f>
        <v>0</v>
      </c>
      <c r="D103" s="449">
        <f>D48+'[7]July-20'!D103</f>
        <v>0</v>
      </c>
      <c r="E103" s="449">
        <f>E48+'[7]July-20'!E103</f>
        <v>0</v>
      </c>
      <c r="F103" s="449">
        <f>F48+'[7]July-20'!F103</f>
        <v>0</v>
      </c>
      <c r="G103" s="449">
        <f>G48+'[7]July-20'!G103</f>
        <v>0</v>
      </c>
      <c r="H103" s="449">
        <f>H48+'[7]July-20'!H103</f>
        <v>479</v>
      </c>
      <c r="I103" s="449">
        <f>I48+'[7]July-20'!I103</f>
        <v>0</v>
      </c>
      <c r="J103" s="449">
        <f>J48+'[7]July-20'!J103</f>
        <v>0</v>
      </c>
      <c r="K103" s="449">
        <f>K48+'[7]July-20'!K103</f>
        <v>0</v>
      </c>
      <c r="L103" s="449">
        <f>L48+'[7]July-20'!L103</f>
        <v>1</v>
      </c>
      <c r="M103" s="449">
        <f>M48+'[7]July-20'!M103</f>
        <v>0</v>
      </c>
      <c r="N103" s="449">
        <f>N48+'[7]July-20'!N103</f>
        <v>0</v>
      </c>
      <c r="O103" s="449">
        <f>O48+'[7]July-20'!O103</f>
        <v>0</v>
      </c>
      <c r="P103" s="449">
        <f>P48+'[7]July-20'!P103</f>
        <v>0</v>
      </c>
      <c r="Q103" s="449">
        <f>Q48+'[7]July-20'!Q103</f>
        <v>0</v>
      </c>
      <c r="R103" s="449">
        <f>R48+'[7]July-20'!R103</f>
        <v>0</v>
      </c>
      <c r="S103" s="449">
        <f>S48+'[7]July-20'!S103</f>
        <v>0</v>
      </c>
      <c r="T103" s="449">
        <f>T48+'[7]July-20'!T103</f>
        <v>0</v>
      </c>
      <c r="U103" s="449">
        <f>U48+'[7]July-20'!U103</f>
        <v>0</v>
      </c>
      <c r="V103" s="449">
        <f>V48+'[7]July-20'!V103</f>
        <v>0</v>
      </c>
      <c r="W103" s="449">
        <f>W48+'[7]July-20'!W103</f>
        <v>0</v>
      </c>
      <c r="X103" s="449">
        <f>X48+'[7]July-20'!X103</f>
        <v>0</v>
      </c>
      <c r="Y103" s="449">
        <f>Y48+'[7]July-20'!Y103</f>
        <v>0</v>
      </c>
      <c r="Z103" s="449">
        <f>Z48+'[7]July-20'!Z103</f>
        <v>0</v>
      </c>
      <c r="AA103" s="449">
        <f>AA48+'[7]July-20'!AA103</f>
        <v>0</v>
      </c>
      <c r="AB103" s="449">
        <f>AB48+'[7]July-20'!AB103</f>
        <v>0</v>
      </c>
      <c r="AC103" s="449">
        <f>AC48+'[7]July-20'!AC103</f>
        <v>0</v>
      </c>
      <c r="AD103" s="449">
        <f>AD48+'[7]July-20'!AD103</f>
        <v>0</v>
      </c>
      <c r="AE103" s="449">
        <f>AE48+'[7]July-20'!AE103</f>
        <v>0</v>
      </c>
      <c r="AF103" s="449">
        <f>AF48+'[7]July-20'!AF103</f>
        <v>0</v>
      </c>
      <c r="AG103" s="449">
        <f>AG48+'[7]July-20'!AG103</f>
        <v>0</v>
      </c>
      <c r="AH103" s="449">
        <f>AH48+'[7]July-20'!AH103</f>
        <v>0</v>
      </c>
      <c r="AI103" s="449">
        <f>AI48+'[7]July-20'!AI103</f>
        <v>0</v>
      </c>
      <c r="AJ103" s="449">
        <f>AJ48+'[7]July-20'!AJ103</f>
        <v>0</v>
      </c>
      <c r="AK103" s="449">
        <f>AK48+'[7]July-20'!AK103</f>
        <v>480</v>
      </c>
      <c r="AL103" s="449">
        <f>AL48+'[7]July-20'!AL103</f>
        <v>480</v>
      </c>
      <c r="AO103" s="314"/>
    </row>
    <row r="104" spans="1:41" s="543" customFormat="1" ht="104.25" customHeight="1">
      <c r="A104" s="580" t="s">
        <v>39</v>
      </c>
      <c r="B104" s="581"/>
      <c r="C104" s="448">
        <f>C49+'[7]July-20'!C104</f>
        <v>0</v>
      </c>
      <c r="D104" s="448">
        <f>D49+'[7]July-20'!D104</f>
        <v>0</v>
      </c>
      <c r="E104" s="448">
        <f>E49+'[7]July-20'!E104</f>
        <v>0</v>
      </c>
      <c r="F104" s="448">
        <f>F49+'[7]July-20'!F104</f>
        <v>0</v>
      </c>
      <c r="G104" s="448">
        <f>G49+'[7]July-20'!G104</f>
        <v>0</v>
      </c>
      <c r="H104" s="448">
        <f>H49+'[7]July-20'!H104</f>
        <v>3074</v>
      </c>
      <c r="I104" s="448">
        <f>I49+'[7]July-20'!I104</f>
        <v>0</v>
      </c>
      <c r="J104" s="448">
        <f>J49+'[7]July-20'!J104</f>
        <v>0</v>
      </c>
      <c r="K104" s="448">
        <f>K49+'[7]July-20'!K104</f>
        <v>2</v>
      </c>
      <c r="L104" s="448">
        <f>L49+'[7]July-20'!L104</f>
        <v>13</v>
      </c>
      <c r="M104" s="448">
        <f>M49+'[7]July-20'!M104</f>
        <v>6</v>
      </c>
      <c r="N104" s="448">
        <f>N49+'[7]July-20'!N104</f>
        <v>7</v>
      </c>
      <c r="O104" s="448">
        <f>O49+'[7]July-20'!O104</f>
        <v>0</v>
      </c>
      <c r="P104" s="448">
        <f>P49+'[7]July-20'!P104</f>
        <v>0</v>
      </c>
      <c r="Q104" s="448">
        <f>Q49+'[7]July-20'!Q104</f>
        <v>0</v>
      </c>
      <c r="R104" s="448">
        <f>R49+'[7]July-20'!R104</f>
        <v>0</v>
      </c>
      <c r="S104" s="448">
        <f>S49+'[7]July-20'!S104</f>
        <v>1</v>
      </c>
      <c r="T104" s="448">
        <f>T49+'[7]July-20'!T104</f>
        <v>0</v>
      </c>
      <c r="U104" s="448">
        <f>U49+'[7]July-20'!U104</f>
        <v>0</v>
      </c>
      <c r="V104" s="448">
        <f>V49+'[7]July-20'!V104</f>
        <v>0</v>
      </c>
      <c r="W104" s="448">
        <f>W49+'[7]July-20'!W104</f>
        <v>0</v>
      </c>
      <c r="X104" s="448">
        <f>X49+'[7]July-20'!X104</f>
        <v>0</v>
      </c>
      <c r="Y104" s="448">
        <f>Y49+'[7]July-20'!Y104</f>
        <v>0</v>
      </c>
      <c r="Z104" s="448">
        <f>Z49+'[7]July-20'!Z104</f>
        <v>0</v>
      </c>
      <c r="AA104" s="448">
        <f>AA49+'[7]July-20'!AA104</f>
        <v>0</v>
      </c>
      <c r="AB104" s="448">
        <f>AB49+'[7]July-20'!AB104</f>
        <v>1</v>
      </c>
      <c r="AC104" s="448">
        <f>AC49+'[7]July-20'!AC104</f>
        <v>0</v>
      </c>
      <c r="AD104" s="448">
        <f>AD49+'[7]July-20'!AD104</f>
        <v>0</v>
      </c>
      <c r="AE104" s="448">
        <f>AE49+'[7]July-20'!AE104</f>
        <v>0</v>
      </c>
      <c r="AF104" s="448">
        <f>AF49+'[7]July-20'!AF104</f>
        <v>0</v>
      </c>
      <c r="AG104" s="448">
        <f>AG49+'[7]July-20'!AG104</f>
        <v>0</v>
      </c>
      <c r="AH104" s="448">
        <f>AH49+'[7]July-20'!AH104</f>
        <v>0</v>
      </c>
      <c r="AI104" s="448">
        <f>AI49+'[7]July-20'!AI104</f>
        <v>0</v>
      </c>
      <c r="AJ104" s="448">
        <f>AJ49+'[7]July-20'!AJ104</f>
        <v>9</v>
      </c>
      <c r="AK104" s="448">
        <f>AK49+'[7]July-20'!AK104</f>
        <v>3095</v>
      </c>
      <c r="AL104" s="448">
        <f>AL49+'[7]July-20'!AL104</f>
        <v>3104</v>
      </c>
      <c r="AM104" s="272"/>
      <c r="AO104" s="272"/>
    </row>
    <row r="105" spans="1:38" s="543" customFormat="1" ht="104.25" customHeight="1">
      <c r="A105" s="580" t="s">
        <v>105</v>
      </c>
      <c r="B105" s="581"/>
      <c r="C105" s="448">
        <f>C50+'[7]July-20'!C105</f>
        <v>0</v>
      </c>
      <c r="D105" s="448">
        <f>D50+'[7]July-20'!D105</f>
        <v>0</v>
      </c>
      <c r="E105" s="448">
        <f>E50+'[7]July-20'!E105</f>
        <v>0</v>
      </c>
      <c r="F105" s="448">
        <f>F50+'[7]July-20'!F105</f>
        <v>0</v>
      </c>
      <c r="G105" s="448">
        <f>G50+'[7]July-20'!G105</f>
        <v>16</v>
      </c>
      <c r="H105" s="448">
        <f>H50+'[7]July-20'!H105</f>
        <v>5514</v>
      </c>
      <c r="I105" s="448">
        <f>I50+'[7]July-20'!I105</f>
        <v>0</v>
      </c>
      <c r="J105" s="448">
        <f>J50+'[7]July-20'!J105</f>
        <v>0</v>
      </c>
      <c r="K105" s="448">
        <f>K50+'[7]July-20'!K105</f>
        <v>13</v>
      </c>
      <c r="L105" s="448">
        <f>L50+'[7]July-20'!L105</f>
        <v>46</v>
      </c>
      <c r="M105" s="448">
        <f>M50+'[7]July-20'!M105</f>
        <v>8</v>
      </c>
      <c r="N105" s="448">
        <f>N50+'[7]July-20'!N105</f>
        <v>23</v>
      </c>
      <c r="O105" s="448">
        <f>O50+'[7]July-20'!O105</f>
        <v>0</v>
      </c>
      <c r="P105" s="448">
        <f>P50+'[7]July-20'!P105</f>
        <v>0</v>
      </c>
      <c r="Q105" s="448">
        <f>Q50+'[7]July-20'!Q105</f>
        <v>0</v>
      </c>
      <c r="R105" s="448">
        <f>R50+'[7]July-20'!R105</f>
        <v>0</v>
      </c>
      <c r="S105" s="448">
        <f>S50+'[7]July-20'!S105</f>
        <v>1</v>
      </c>
      <c r="T105" s="448">
        <f>T50+'[7]July-20'!T105</f>
        <v>1</v>
      </c>
      <c r="U105" s="448">
        <f>U50+'[7]July-20'!U105</f>
        <v>0</v>
      </c>
      <c r="V105" s="448">
        <f>V50+'[7]July-20'!V105</f>
        <v>0</v>
      </c>
      <c r="W105" s="448">
        <f>W50+'[7]July-20'!W105</f>
        <v>0</v>
      </c>
      <c r="X105" s="448">
        <f>X50+'[7]July-20'!X105</f>
        <v>0</v>
      </c>
      <c r="Y105" s="448">
        <f>Y50+'[7]July-20'!Y105</f>
        <v>0</v>
      </c>
      <c r="Z105" s="448">
        <f>Z50+'[7]July-20'!Z105</f>
        <v>0</v>
      </c>
      <c r="AA105" s="448">
        <f>AA50+'[7]July-20'!AA105</f>
        <v>0</v>
      </c>
      <c r="AB105" s="448">
        <f>AB50+'[7]July-20'!AB105</f>
        <v>1</v>
      </c>
      <c r="AC105" s="448">
        <f>AC50+'[7]July-20'!AC105</f>
        <v>0</v>
      </c>
      <c r="AD105" s="448">
        <f>AD50+'[7]July-20'!AD105</f>
        <v>0</v>
      </c>
      <c r="AE105" s="448">
        <f>AE50+'[7]July-20'!AE105</f>
        <v>0</v>
      </c>
      <c r="AF105" s="448">
        <f>AF50+'[7]July-20'!AF105</f>
        <v>0</v>
      </c>
      <c r="AG105" s="448">
        <f>AG50+'[7]July-20'!AG105</f>
        <v>0</v>
      </c>
      <c r="AH105" s="448">
        <f>AH50+'[7]July-20'!AH105</f>
        <v>0</v>
      </c>
      <c r="AI105" s="448">
        <f>AI50+'[7]July-20'!AI105</f>
        <v>0</v>
      </c>
      <c r="AJ105" s="448">
        <f>AJ50+'[7]July-20'!AJ105</f>
        <v>38</v>
      </c>
      <c r="AK105" s="448">
        <f>AK50+'[7]July-20'!AK105</f>
        <v>5585</v>
      </c>
      <c r="AL105" s="448">
        <f>AL50+'[7]July-20'!AL105</f>
        <v>5623</v>
      </c>
    </row>
    <row r="106" spans="1:42" s="543" customFormat="1" ht="104.25" customHeight="1">
      <c r="A106" s="580" t="s">
        <v>40</v>
      </c>
      <c r="B106" s="581"/>
      <c r="C106" s="448">
        <f>C51+'[7]July-20'!C106</f>
        <v>0</v>
      </c>
      <c r="D106" s="448">
        <f>D51+'[7]July-20'!D106</f>
        <v>0</v>
      </c>
      <c r="E106" s="448">
        <f>E51+'[7]July-20'!E106</f>
        <v>0</v>
      </c>
      <c r="F106" s="448">
        <f>F51+'[7]July-20'!F106</f>
        <v>0</v>
      </c>
      <c r="G106" s="448">
        <f>G51+'[7]July-20'!G106</f>
        <v>153</v>
      </c>
      <c r="H106" s="448">
        <f>H51+'[7]July-20'!H106</f>
        <v>8027</v>
      </c>
      <c r="I106" s="448">
        <f>I51+'[7]July-20'!I106</f>
        <v>0</v>
      </c>
      <c r="J106" s="448">
        <f>J51+'[7]July-20'!J106</f>
        <v>0</v>
      </c>
      <c r="K106" s="448">
        <f>K51+'[7]July-20'!K106</f>
        <v>470</v>
      </c>
      <c r="L106" s="448">
        <f>L51+'[7]July-20'!L106</f>
        <v>149</v>
      </c>
      <c r="M106" s="448">
        <f>M51+'[7]July-20'!M106</f>
        <v>236</v>
      </c>
      <c r="N106" s="448">
        <f>N51+'[7]July-20'!N106</f>
        <v>54</v>
      </c>
      <c r="O106" s="448">
        <f>O51+'[7]July-20'!O106</f>
        <v>0</v>
      </c>
      <c r="P106" s="448">
        <f>P51+'[7]July-20'!P106</f>
        <v>0</v>
      </c>
      <c r="Q106" s="448">
        <f>Q51+'[7]July-20'!Q106</f>
        <v>0</v>
      </c>
      <c r="R106" s="448">
        <f>R51+'[7]July-20'!R106</f>
        <v>0</v>
      </c>
      <c r="S106" s="448">
        <f>S51+'[7]July-20'!S106</f>
        <v>235</v>
      </c>
      <c r="T106" s="448">
        <f>T51+'[7]July-20'!T106</f>
        <v>22</v>
      </c>
      <c r="U106" s="448">
        <f>U51+'[7]July-20'!U106</f>
        <v>0</v>
      </c>
      <c r="V106" s="448">
        <f>V51+'[7]July-20'!V106</f>
        <v>1</v>
      </c>
      <c r="W106" s="448">
        <f>W51+'[7]July-20'!W106</f>
        <v>0</v>
      </c>
      <c r="X106" s="448">
        <f>X51+'[7]July-20'!X106</f>
        <v>0</v>
      </c>
      <c r="Y106" s="448">
        <f>Y51+'[7]July-20'!Y106</f>
        <v>70</v>
      </c>
      <c r="Z106" s="448">
        <f>Z51+'[7]July-20'!Z106</f>
        <v>8</v>
      </c>
      <c r="AA106" s="448">
        <f>AA51+'[7]July-20'!AA106</f>
        <v>0</v>
      </c>
      <c r="AB106" s="448">
        <f>AB51+'[7]July-20'!AB106</f>
        <v>1</v>
      </c>
      <c r="AC106" s="448">
        <f>AC51+'[7]July-20'!AC106</f>
        <v>0</v>
      </c>
      <c r="AD106" s="448">
        <f>AD51+'[7]July-20'!AD106</f>
        <v>0</v>
      </c>
      <c r="AE106" s="448">
        <f>AE51+'[7]July-20'!AE106</f>
        <v>0</v>
      </c>
      <c r="AF106" s="448">
        <f>AF51+'[7]July-20'!AF106</f>
        <v>0</v>
      </c>
      <c r="AG106" s="448">
        <f>AG51+'[7]July-20'!AG106</f>
        <v>1</v>
      </c>
      <c r="AH106" s="448">
        <f>AH51+'[7]July-20'!AH106</f>
        <v>3</v>
      </c>
      <c r="AI106" s="448">
        <f>AI51+'[7]July-20'!AI106</f>
        <v>25</v>
      </c>
      <c r="AJ106" s="448">
        <f>AJ51+'[7]July-20'!AJ106</f>
        <v>1193</v>
      </c>
      <c r="AK106" s="448">
        <f>AK51+'[7]July-20'!AK106</f>
        <v>8262</v>
      </c>
      <c r="AL106" s="448">
        <f>AL51+'[7]July-20'!AL106</f>
        <v>9455</v>
      </c>
      <c r="AM106" s="486">
        <f>323+AL51</f>
        <v>2656</v>
      </c>
      <c r="AN106" s="543">
        <v>1535</v>
      </c>
      <c r="AO106" s="272">
        <f>AM106+AN106</f>
        <v>4191</v>
      </c>
      <c r="AP106" s="487"/>
    </row>
    <row r="107" spans="1:45" s="99" customFormat="1" ht="104.25" customHeight="1">
      <c r="A107" s="542"/>
      <c r="B107" s="542"/>
      <c r="C107" s="388"/>
      <c r="D107" s="388"/>
      <c r="E107" s="388"/>
      <c r="F107" s="388"/>
      <c r="G107" s="388"/>
      <c r="H107" s="388">
        <f>C106+D106+E106+F106+G106+H106</f>
        <v>8180</v>
      </c>
      <c r="I107" s="388"/>
      <c r="J107" s="388"/>
      <c r="K107" s="388"/>
      <c r="L107" s="388">
        <f>I106+J106+K106+L106</f>
        <v>619</v>
      </c>
      <c r="M107" s="388"/>
      <c r="N107" s="388">
        <f>M106+N106+O106+P106</f>
        <v>290</v>
      </c>
      <c r="O107" s="388"/>
      <c r="P107" s="388"/>
      <c r="Q107" s="388"/>
      <c r="R107" s="388"/>
      <c r="S107" s="388">
        <f>Q106+R106+S106+T106+U106+V106</f>
        <v>258</v>
      </c>
      <c r="T107" s="388"/>
      <c r="U107" s="388"/>
      <c r="V107" s="388"/>
      <c r="W107" s="388"/>
      <c r="X107" s="388"/>
      <c r="Y107" s="388"/>
      <c r="Z107" s="388">
        <f>W106+X106+Y106+Z106</f>
        <v>78</v>
      </c>
      <c r="AA107" s="388"/>
      <c r="AB107" s="388"/>
      <c r="AC107" s="388"/>
      <c r="AD107" s="388"/>
      <c r="AE107" s="388"/>
      <c r="AF107" s="388">
        <f>AA106+AB106+AC106+AD106+AE106+AF106</f>
        <v>1</v>
      </c>
      <c r="AG107" s="388"/>
      <c r="AH107" s="388"/>
      <c r="AI107" s="388">
        <f>AG106+AH106+AI106</f>
        <v>29</v>
      </c>
      <c r="AJ107" s="388"/>
      <c r="AK107" s="388"/>
      <c r="AL107" s="388">
        <f>H107+L107+N107+S107+Z107+AF107+AI107</f>
        <v>9455</v>
      </c>
      <c r="AM107" s="436">
        <f>'[7]July-20'!AL109</f>
        <v>0</v>
      </c>
      <c r="AN107" s="495">
        <f>AM107+AL52</f>
        <v>2333</v>
      </c>
      <c r="AO107" s="495">
        <f>26366+AL52</f>
        <v>28699</v>
      </c>
      <c r="AP107" s="496"/>
      <c r="AS107" s="558">
        <f>7022+AL51</f>
        <v>9355</v>
      </c>
    </row>
    <row r="108" spans="1:42" s="173" customFormat="1" ht="104.25" customHeight="1">
      <c r="A108" s="255"/>
      <c r="B108" s="174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0"/>
      <c r="AI108" s="450"/>
      <c r="AJ108" s="450"/>
      <c r="AK108" s="450"/>
      <c r="AL108" s="518"/>
      <c r="AM108" s="486"/>
      <c r="AN108" s="172"/>
      <c r="AO108" s="172"/>
      <c r="AP108" s="483"/>
    </row>
    <row r="109" spans="1:37" s="219" customFormat="1" ht="104.25" customHeight="1">
      <c r="A109" s="459"/>
      <c r="B109" s="459"/>
      <c r="C109" s="459"/>
      <c r="D109" s="660" t="s">
        <v>298</v>
      </c>
      <c r="E109" s="660"/>
      <c r="F109" s="660"/>
      <c r="G109" s="218"/>
      <c r="H109" s="218"/>
      <c r="I109" s="459"/>
      <c r="J109" s="459"/>
      <c r="K109" s="459"/>
      <c r="L109" s="459"/>
      <c r="M109" s="521"/>
      <c r="N109" s="521"/>
      <c r="O109" s="521"/>
      <c r="P109" s="521"/>
      <c r="Q109" s="521"/>
      <c r="R109" s="521"/>
      <c r="S109" s="521"/>
      <c r="T109" s="521"/>
      <c r="U109" s="459"/>
      <c r="V109" s="459"/>
      <c r="W109" s="459"/>
      <c r="X109" s="459"/>
      <c r="Y109" s="459"/>
      <c r="Z109" s="459"/>
      <c r="AA109" s="459"/>
      <c r="AE109" s="459"/>
      <c r="AF109" s="459"/>
      <c r="AG109" s="459"/>
      <c r="AH109" s="271"/>
      <c r="AI109" s="660" t="s">
        <v>129</v>
      </c>
      <c r="AJ109" s="660"/>
      <c r="AK109" s="660"/>
    </row>
    <row r="110" spans="1:38" s="458" customFormat="1" ht="104.25" customHeight="1">
      <c r="A110" s="456"/>
      <c r="B110" s="456"/>
      <c r="C110" s="456"/>
      <c r="D110" s="660"/>
      <c r="E110" s="660"/>
      <c r="F110" s="660"/>
      <c r="G110" s="198"/>
      <c r="H110" s="198"/>
      <c r="I110" s="456"/>
      <c r="J110" s="456"/>
      <c r="K110" s="456"/>
      <c r="L110" s="456"/>
      <c r="M110" s="519"/>
      <c r="N110" s="519"/>
      <c r="O110" s="519"/>
      <c r="P110" s="519"/>
      <c r="Q110" s="519"/>
      <c r="R110" s="519"/>
      <c r="S110" s="519"/>
      <c r="T110" s="519"/>
      <c r="U110" s="456"/>
      <c r="V110" s="456"/>
      <c r="W110" s="456"/>
      <c r="X110" s="456"/>
      <c r="Y110" s="456"/>
      <c r="Z110" s="456"/>
      <c r="AA110" s="456"/>
      <c r="AE110" s="456"/>
      <c r="AF110" s="456"/>
      <c r="AG110" s="456"/>
      <c r="AI110" s="660"/>
      <c r="AJ110" s="660"/>
      <c r="AK110" s="660"/>
      <c r="AL110" s="516"/>
    </row>
    <row r="111" spans="1:38" s="458" customFormat="1" ht="104.25" customHeight="1">
      <c r="A111" s="456"/>
      <c r="B111" s="456"/>
      <c r="C111" s="456"/>
      <c r="D111" s="660"/>
      <c r="E111" s="660"/>
      <c r="F111" s="660"/>
      <c r="G111" s="198"/>
      <c r="H111" s="198"/>
      <c r="I111" s="456"/>
      <c r="J111" s="456"/>
      <c r="K111" s="456"/>
      <c r="L111" s="456"/>
      <c r="M111" s="519"/>
      <c r="N111" s="519"/>
      <c r="O111" s="519"/>
      <c r="P111" s="519"/>
      <c r="Q111" s="519"/>
      <c r="R111" s="519"/>
      <c r="S111" s="519"/>
      <c r="T111" s="519"/>
      <c r="U111" s="456"/>
      <c r="V111" s="456"/>
      <c r="W111" s="456"/>
      <c r="X111" s="456"/>
      <c r="Y111" s="456"/>
      <c r="Z111" s="456"/>
      <c r="AA111" s="456"/>
      <c r="AE111" s="456"/>
      <c r="AF111" s="456"/>
      <c r="AG111" s="456"/>
      <c r="AI111" s="660"/>
      <c r="AJ111" s="660"/>
      <c r="AK111" s="660"/>
      <c r="AL111" s="516"/>
    </row>
    <row r="112" spans="1:37" s="219" customFormat="1" ht="104.25" customHeight="1">
      <c r="A112" s="459"/>
      <c r="B112" s="459"/>
      <c r="C112" s="459"/>
      <c r="D112" s="660"/>
      <c r="E112" s="660"/>
      <c r="F112" s="660"/>
      <c r="G112" s="218"/>
      <c r="H112" s="218"/>
      <c r="I112" s="459"/>
      <c r="J112" s="459"/>
      <c r="K112" s="459"/>
      <c r="L112" s="459" t="s">
        <v>103</v>
      </c>
      <c r="M112" s="521"/>
      <c r="N112" s="521"/>
      <c r="O112" s="521"/>
      <c r="P112" s="521"/>
      <c r="Q112" s="521"/>
      <c r="R112" s="576"/>
      <c r="S112" s="576"/>
      <c r="T112" s="576"/>
      <c r="U112" s="459"/>
      <c r="V112" s="459"/>
      <c r="W112" s="459"/>
      <c r="X112" s="459"/>
      <c r="Y112" s="459"/>
      <c r="Z112" s="459"/>
      <c r="AA112" s="459"/>
      <c r="AE112" s="459"/>
      <c r="AF112" s="459"/>
      <c r="AG112" s="459"/>
      <c r="AH112" s="271"/>
      <c r="AI112" s="660"/>
      <c r="AJ112" s="660"/>
      <c r="AK112" s="660"/>
    </row>
    <row r="113" spans="1:38" s="271" customFormat="1" ht="104.25" customHeight="1">
      <c r="A113" s="661" t="s">
        <v>332</v>
      </c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458"/>
      <c r="AH113" s="657"/>
      <c r="AI113" s="657"/>
      <c r="AJ113" s="657"/>
      <c r="AK113" s="657"/>
      <c r="AL113" s="657"/>
    </row>
    <row r="114" spans="33:38" s="172" customFormat="1" ht="104.25" customHeight="1">
      <c r="AG114" s="580" t="s">
        <v>180</v>
      </c>
      <c r="AH114" s="653"/>
      <c r="AI114" s="581"/>
      <c r="AK114" s="588" t="s">
        <v>150</v>
      </c>
      <c r="AL114" s="588"/>
    </row>
    <row r="115" spans="1:45" s="271" customFormat="1" ht="104.25" customHeight="1">
      <c r="A115" s="654" t="s">
        <v>0</v>
      </c>
      <c r="B115" s="654" t="s">
        <v>1</v>
      </c>
      <c r="C115" s="580" t="s">
        <v>2</v>
      </c>
      <c r="D115" s="581"/>
      <c r="E115" s="580" t="s">
        <v>3</v>
      </c>
      <c r="F115" s="581"/>
      <c r="G115" s="580" t="s">
        <v>4</v>
      </c>
      <c r="H115" s="581"/>
      <c r="I115" s="580" t="s">
        <v>5</v>
      </c>
      <c r="J115" s="581"/>
      <c r="K115" s="580" t="s">
        <v>6</v>
      </c>
      <c r="L115" s="581"/>
      <c r="M115" s="580" t="s">
        <v>7</v>
      </c>
      <c r="N115" s="581"/>
      <c r="O115" s="580" t="s">
        <v>41</v>
      </c>
      <c r="P115" s="581"/>
      <c r="Q115" s="580" t="s">
        <v>8</v>
      </c>
      <c r="R115" s="581"/>
      <c r="S115" s="580" t="s">
        <v>9</v>
      </c>
      <c r="T115" s="581"/>
      <c r="U115" s="580" t="s">
        <v>10</v>
      </c>
      <c r="V115" s="581"/>
      <c r="W115" s="580" t="s">
        <v>11</v>
      </c>
      <c r="X115" s="581"/>
      <c r="Y115" s="580" t="s">
        <v>12</v>
      </c>
      <c r="Z115" s="581"/>
      <c r="AA115" s="580" t="s">
        <v>42</v>
      </c>
      <c r="AB115" s="581"/>
      <c r="AC115" s="580" t="s">
        <v>43</v>
      </c>
      <c r="AD115" s="581"/>
      <c r="AE115" s="580" t="s">
        <v>44</v>
      </c>
      <c r="AF115" s="581"/>
      <c r="AG115" s="654" t="s">
        <v>13</v>
      </c>
      <c r="AH115" s="654" t="s">
        <v>14</v>
      </c>
      <c r="AI115" s="654" t="s">
        <v>15</v>
      </c>
      <c r="AJ115" s="580" t="s">
        <v>16</v>
      </c>
      <c r="AK115" s="581"/>
      <c r="AL115" s="654" t="s">
        <v>17</v>
      </c>
      <c r="AM115" s="658"/>
      <c r="AN115" s="659"/>
      <c r="AO115" s="659"/>
      <c r="AP115" s="659"/>
      <c r="AQ115" s="659"/>
      <c r="AR115" s="659"/>
      <c r="AS115" s="659"/>
    </row>
    <row r="116" spans="1:46" s="271" customFormat="1" ht="104.25" customHeight="1">
      <c r="A116" s="655"/>
      <c r="B116" s="655"/>
      <c r="C116" s="460" t="s">
        <v>18</v>
      </c>
      <c r="D116" s="460" t="s">
        <v>19</v>
      </c>
      <c r="E116" s="460" t="s">
        <v>18</v>
      </c>
      <c r="F116" s="460" t="s">
        <v>19</v>
      </c>
      <c r="G116" s="460" t="s">
        <v>18</v>
      </c>
      <c r="H116" s="460" t="s">
        <v>19</v>
      </c>
      <c r="I116" s="460" t="s">
        <v>18</v>
      </c>
      <c r="J116" s="460" t="s">
        <v>19</v>
      </c>
      <c r="K116" s="460" t="s">
        <v>18</v>
      </c>
      <c r="L116" s="460" t="s">
        <v>19</v>
      </c>
      <c r="M116" s="522" t="s">
        <v>18</v>
      </c>
      <c r="N116" s="522" t="s">
        <v>19</v>
      </c>
      <c r="O116" s="522" t="s">
        <v>18</v>
      </c>
      <c r="P116" s="522" t="s">
        <v>19</v>
      </c>
      <c r="Q116" s="522" t="s">
        <v>18</v>
      </c>
      <c r="R116" s="522" t="s">
        <v>19</v>
      </c>
      <c r="S116" s="522" t="s">
        <v>18</v>
      </c>
      <c r="T116" s="522" t="s">
        <v>19</v>
      </c>
      <c r="U116" s="460" t="s">
        <v>18</v>
      </c>
      <c r="V116" s="460" t="s">
        <v>19</v>
      </c>
      <c r="W116" s="460" t="s">
        <v>18</v>
      </c>
      <c r="X116" s="460" t="s">
        <v>19</v>
      </c>
      <c r="Y116" s="460" t="s">
        <v>18</v>
      </c>
      <c r="Z116" s="460" t="s">
        <v>19</v>
      </c>
      <c r="AA116" s="460" t="s">
        <v>18</v>
      </c>
      <c r="AB116" s="460" t="s">
        <v>19</v>
      </c>
      <c r="AC116" s="460" t="s">
        <v>18</v>
      </c>
      <c r="AD116" s="460" t="s">
        <v>19</v>
      </c>
      <c r="AE116" s="460" t="s">
        <v>18</v>
      </c>
      <c r="AF116" s="460" t="s">
        <v>19</v>
      </c>
      <c r="AG116" s="655"/>
      <c r="AH116" s="655"/>
      <c r="AI116" s="655"/>
      <c r="AJ116" s="460" t="s">
        <v>18</v>
      </c>
      <c r="AK116" s="460" t="s">
        <v>19</v>
      </c>
      <c r="AL116" s="655"/>
      <c r="AN116" s="328"/>
      <c r="AO116" s="328"/>
      <c r="AP116" s="328"/>
      <c r="AQ116" s="328"/>
      <c r="AR116" s="328"/>
      <c r="AS116" s="328"/>
      <c r="AT116" s="328"/>
    </row>
    <row r="117" spans="1:46" s="172" customFormat="1" ht="104.25" customHeight="1">
      <c r="A117" s="389">
        <v>1</v>
      </c>
      <c r="B117" s="389" t="s">
        <v>101</v>
      </c>
      <c r="C117" s="449">
        <f>'[7]July-20'!C117+C6</f>
        <v>0</v>
      </c>
      <c r="D117" s="449">
        <f>'[7]July-20'!D117+D6</f>
        <v>0</v>
      </c>
      <c r="E117" s="449">
        <f>'[7]July-20'!E117+E6</f>
        <v>0</v>
      </c>
      <c r="F117" s="449">
        <f>'[7]July-20'!F117+F6</f>
        <v>0</v>
      </c>
      <c r="G117" s="449">
        <f>'[7]July-20'!G117+G6</f>
        <v>8</v>
      </c>
      <c r="H117" s="449">
        <f>'[7]July-20'!H117+H6</f>
        <v>0</v>
      </c>
      <c r="I117" s="449">
        <f>'[7]July-20'!I117+I6</f>
        <v>0</v>
      </c>
      <c r="J117" s="449">
        <f>'[7]July-20'!J117+J6</f>
        <v>0</v>
      </c>
      <c r="K117" s="449">
        <f>'[7]July-20'!K117+K6</f>
        <v>516</v>
      </c>
      <c r="L117" s="449">
        <f>'[7]July-20'!L117+L6</f>
        <v>0</v>
      </c>
      <c r="M117" s="449">
        <f>'[7]July-20'!M117+M6</f>
        <v>730</v>
      </c>
      <c r="N117" s="449">
        <f>'[7]July-20'!N117+N6</f>
        <v>0</v>
      </c>
      <c r="O117" s="449">
        <f>'[7]July-20'!O117+O6</f>
        <v>0</v>
      </c>
      <c r="P117" s="449">
        <f>'[7]July-20'!P117+P6</f>
        <v>0</v>
      </c>
      <c r="Q117" s="449">
        <f>'[7]July-20'!Q117+Q6</f>
        <v>19</v>
      </c>
      <c r="R117" s="449">
        <f>'[7]July-20'!R117+R6</f>
        <v>0</v>
      </c>
      <c r="S117" s="449">
        <f>'[7]July-20'!S117+S6</f>
        <v>1091</v>
      </c>
      <c r="T117" s="449">
        <f>'[7]July-20'!T117+T6</f>
        <v>0</v>
      </c>
      <c r="U117" s="449">
        <f>'[7]July-20'!U117+U6</f>
        <v>39</v>
      </c>
      <c r="V117" s="449">
        <f>'[7]July-20'!V117+V6</f>
        <v>0</v>
      </c>
      <c r="W117" s="449">
        <f>'[7]July-20'!W117+W6</f>
        <v>0</v>
      </c>
      <c r="X117" s="449">
        <f>'[7]July-20'!X117+X6</f>
        <v>0</v>
      </c>
      <c r="Y117" s="449">
        <f>'[7]July-20'!Y117+Y6</f>
        <v>219</v>
      </c>
      <c r="Z117" s="449">
        <f>'[7]July-20'!Z117+Z6</f>
        <v>0</v>
      </c>
      <c r="AA117" s="449">
        <f>'[7]July-20'!AA117+AA6</f>
        <v>2</v>
      </c>
      <c r="AB117" s="449">
        <f>'[7]July-20'!AB117+AB6</f>
        <v>0</v>
      </c>
      <c r="AC117" s="449">
        <f>'[7]July-20'!AC117+AC6</f>
        <v>0</v>
      </c>
      <c r="AD117" s="449">
        <f>'[7]July-20'!AD117+AD6</f>
        <v>0</v>
      </c>
      <c r="AE117" s="449">
        <f>'[7]July-20'!AE117+AE6</f>
        <v>2</v>
      </c>
      <c r="AF117" s="449">
        <f>'[7]July-20'!AF117+AF6</f>
        <v>0</v>
      </c>
      <c r="AG117" s="449">
        <f>'[7]July-20'!AG117+AG6</f>
        <v>1</v>
      </c>
      <c r="AH117" s="449">
        <f>'[7]July-20'!AH117+AH6</f>
        <v>5</v>
      </c>
      <c r="AI117" s="449">
        <f>'[7]July-20'!AI117+AI6</f>
        <v>6</v>
      </c>
      <c r="AJ117" s="449">
        <f>C117+E117+G117+I117+K117+M117+O117+Q117+S117+U117+W117+Y117+AA117+AC117+AE117+AG117+AH117+AI117</f>
        <v>2638</v>
      </c>
      <c r="AK117" s="449">
        <f>D117+F117+H117+J117+L117+N117+P117+R117+T117+V117+X117+Z117+AB117+AD117+AF117</f>
        <v>0</v>
      </c>
      <c r="AL117" s="449">
        <f>AJ117+AK117</f>
        <v>2638</v>
      </c>
      <c r="AM117" s="457">
        <f>'[7]July-20'!AL117+AL6</f>
        <v>2638</v>
      </c>
      <c r="AN117" s="489">
        <f>AM117-AL117</f>
        <v>0</v>
      </c>
      <c r="AO117" s="470"/>
      <c r="AP117" s="471"/>
      <c r="AQ117" s="471"/>
      <c r="AR117" s="471"/>
      <c r="AS117" s="471"/>
      <c r="AT117" s="471"/>
    </row>
    <row r="118" spans="1:46" s="172" customFormat="1" ht="104.25" customHeight="1">
      <c r="A118" s="389">
        <v>2</v>
      </c>
      <c r="B118" s="389" t="s">
        <v>51</v>
      </c>
      <c r="C118" s="449">
        <f>'[7]July-20'!C118+C7</f>
        <v>0</v>
      </c>
      <c r="D118" s="449">
        <f>'[7]July-20'!D118+D7</f>
        <v>0</v>
      </c>
      <c r="E118" s="449">
        <f>'[7]July-20'!E118+E7</f>
        <v>0</v>
      </c>
      <c r="F118" s="449">
        <f>'[7]July-20'!F118+F7</f>
        <v>0</v>
      </c>
      <c r="G118" s="449">
        <f>'[7]July-20'!G118+G7</f>
        <v>30</v>
      </c>
      <c r="H118" s="449">
        <f>'[7]July-20'!H118+H7</f>
        <v>0</v>
      </c>
      <c r="I118" s="449">
        <f>'[7]July-20'!I118+I7</f>
        <v>0</v>
      </c>
      <c r="J118" s="449">
        <f>'[7]July-20'!J118+J7</f>
        <v>0</v>
      </c>
      <c r="K118" s="449">
        <f>'[7]July-20'!K118+K7</f>
        <v>576</v>
      </c>
      <c r="L118" s="449">
        <f>'[7]July-20'!L118+L7</f>
        <v>0</v>
      </c>
      <c r="M118" s="449">
        <f>'[7]July-20'!M118+M7</f>
        <v>958</v>
      </c>
      <c r="N118" s="449">
        <f>'[7]July-20'!N118+N7</f>
        <v>0</v>
      </c>
      <c r="O118" s="449">
        <f>'[7]July-20'!O118+O7</f>
        <v>8</v>
      </c>
      <c r="P118" s="449">
        <f>'[7]July-20'!P118+P7</f>
        <v>0</v>
      </c>
      <c r="Q118" s="449">
        <f>'[7]July-20'!Q118+Q7</f>
        <v>15</v>
      </c>
      <c r="R118" s="449">
        <f>'[7]July-20'!R118+R7</f>
        <v>0</v>
      </c>
      <c r="S118" s="449">
        <f>'[7]July-20'!S118+S7</f>
        <v>1470</v>
      </c>
      <c r="T118" s="449">
        <f>'[7]July-20'!T118+T7</f>
        <v>0</v>
      </c>
      <c r="U118" s="449">
        <f>'[7]July-20'!U118+U7</f>
        <v>22</v>
      </c>
      <c r="V118" s="449">
        <f>'[7]July-20'!V118+V7</f>
        <v>0</v>
      </c>
      <c r="W118" s="449">
        <f>'[7]July-20'!W118+W7</f>
        <v>0</v>
      </c>
      <c r="X118" s="449">
        <f>'[7]July-20'!X118+X7</f>
        <v>0</v>
      </c>
      <c r="Y118" s="449">
        <f>'[7]July-20'!Y118+Y7</f>
        <v>218</v>
      </c>
      <c r="Z118" s="449">
        <f>'[7]July-20'!Z118+Z7</f>
        <v>0</v>
      </c>
      <c r="AA118" s="449">
        <f>'[7]July-20'!AA118+AA7</f>
        <v>0</v>
      </c>
      <c r="AB118" s="449">
        <f>'[7]July-20'!AB118+AB7</f>
        <v>0</v>
      </c>
      <c r="AC118" s="449">
        <f>'[7]July-20'!AC118+AC7</f>
        <v>0</v>
      </c>
      <c r="AD118" s="449">
        <f>'[7]July-20'!AD118+AD7</f>
        <v>0</v>
      </c>
      <c r="AE118" s="449">
        <f>'[7]July-20'!AE118+AE7</f>
        <v>0</v>
      </c>
      <c r="AF118" s="449">
        <f>'[7]July-20'!AF118+AF7</f>
        <v>0</v>
      </c>
      <c r="AG118" s="449">
        <f>'[7]July-20'!AG118+AG7</f>
        <v>0</v>
      </c>
      <c r="AH118" s="449">
        <f>'[7]July-20'!AH118+AH7</f>
        <v>18</v>
      </c>
      <c r="AI118" s="449">
        <f>'[7]July-20'!AI118+AI7</f>
        <v>13</v>
      </c>
      <c r="AJ118" s="449">
        <f aca="true" t="shared" si="17" ref="AJ118:AJ162">C118+E118+G118+I118+K118+M118+O118+Q118+S118+U118+W118+Y118+AA118+AC118+AE118+AG118+AH118+AI118</f>
        <v>3328</v>
      </c>
      <c r="AK118" s="449">
        <f aca="true" t="shared" si="18" ref="AK118:AK162">D118+F118+H118+J118+L118+N118+P118+R118+T118+V118+X118+Z118+AB118+AD118+AF118</f>
        <v>0</v>
      </c>
      <c r="AL118" s="449">
        <f aca="true" t="shared" si="19" ref="AL118:AL162">AJ118+AK118</f>
        <v>3328</v>
      </c>
      <c r="AM118" s="550">
        <f>'[7]July-20'!AL118+AL7</f>
        <v>3328</v>
      </c>
      <c r="AN118" s="489">
        <f aca="true" t="shared" si="20" ref="AN118:AN162">AM118-AL118</f>
        <v>0</v>
      </c>
      <c r="AO118" s="470"/>
      <c r="AP118" s="473"/>
      <c r="AQ118" s="473"/>
      <c r="AR118" s="471"/>
      <c r="AS118" s="473"/>
      <c r="AT118" s="473"/>
    </row>
    <row r="119" spans="1:46" s="172" customFormat="1" ht="104.25" customHeight="1">
      <c r="A119" s="389">
        <v>3</v>
      </c>
      <c r="B119" s="389" t="s">
        <v>91</v>
      </c>
      <c r="C119" s="449">
        <f>'[7]July-20'!C119+C8</f>
        <v>0</v>
      </c>
      <c r="D119" s="449">
        <f>'[7]July-20'!D119+D8</f>
        <v>0</v>
      </c>
      <c r="E119" s="449">
        <f>'[7]July-20'!E119+E8</f>
        <v>851</v>
      </c>
      <c r="F119" s="449">
        <f>'[7]July-20'!F119+F8</f>
        <v>0</v>
      </c>
      <c r="G119" s="449">
        <f>'[7]July-20'!G119+G8</f>
        <v>560</v>
      </c>
      <c r="H119" s="449">
        <f>'[7]July-20'!H119+H8</f>
        <v>0</v>
      </c>
      <c r="I119" s="449">
        <f>'[7]July-20'!I119+I8</f>
        <v>0</v>
      </c>
      <c r="J119" s="449">
        <f>'[7]July-20'!J119+J8</f>
        <v>0</v>
      </c>
      <c r="K119" s="449">
        <f>'[7]July-20'!K119+K8</f>
        <v>264</v>
      </c>
      <c r="L119" s="449">
        <f>'[7]July-20'!L119+L8</f>
        <v>0</v>
      </c>
      <c r="M119" s="449">
        <f>'[7]July-20'!M119+M8</f>
        <v>1340</v>
      </c>
      <c r="N119" s="449">
        <f>'[7]July-20'!N119+N8</f>
        <v>0</v>
      </c>
      <c r="O119" s="449">
        <f>'[7]July-20'!O119+O8</f>
        <v>0</v>
      </c>
      <c r="P119" s="449">
        <f>'[7]July-20'!P119+P8</f>
        <v>0</v>
      </c>
      <c r="Q119" s="449">
        <f>'[7]July-20'!Q119+Q8</f>
        <v>11</v>
      </c>
      <c r="R119" s="449">
        <f>'[7]July-20'!R119+R8</f>
        <v>0</v>
      </c>
      <c r="S119" s="449">
        <f>'[7]July-20'!S119+S8</f>
        <v>1714</v>
      </c>
      <c r="T119" s="449">
        <f>'[7]July-20'!T119+T8</f>
        <v>0</v>
      </c>
      <c r="U119" s="449">
        <f>'[7]July-20'!U119+U8</f>
        <v>2</v>
      </c>
      <c r="V119" s="449">
        <f>'[7]July-20'!V119+V8</f>
        <v>0</v>
      </c>
      <c r="W119" s="449">
        <f>'[7]July-20'!W119+W8</f>
        <v>0</v>
      </c>
      <c r="X119" s="449">
        <f>'[7]July-20'!X119+X8</f>
        <v>0</v>
      </c>
      <c r="Y119" s="449">
        <f>'[7]July-20'!Y119+Y8</f>
        <v>67</v>
      </c>
      <c r="Z119" s="449">
        <f>'[7]July-20'!Z119+Z8</f>
        <v>0</v>
      </c>
      <c r="AA119" s="449">
        <f>'[7]July-20'!AA119+AA8</f>
        <v>0</v>
      </c>
      <c r="AB119" s="449">
        <f>'[7]July-20'!AB119+AB8</f>
        <v>0</v>
      </c>
      <c r="AC119" s="449">
        <f>'[7]July-20'!AC119+AC8</f>
        <v>0</v>
      </c>
      <c r="AD119" s="449">
        <f>'[7]July-20'!AD119+AD8</f>
        <v>0</v>
      </c>
      <c r="AE119" s="449">
        <f>'[7]July-20'!AE119+AE8</f>
        <v>0</v>
      </c>
      <c r="AF119" s="449">
        <f>'[7]July-20'!AF119+AF8</f>
        <v>0</v>
      </c>
      <c r="AG119" s="449">
        <f>'[7]July-20'!AG119+AG8</f>
        <v>0</v>
      </c>
      <c r="AH119" s="449">
        <f>'[7]July-20'!AH119+AH8</f>
        <v>0</v>
      </c>
      <c r="AI119" s="449">
        <f>'[7]July-20'!AI119+AI8</f>
        <v>0</v>
      </c>
      <c r="AJ119" s="449">
        <f t="shared" si="17"/>
        <v>4809</v>
      </c>
      <c r="AK119" s="449">
        <f t="shared" si="18"/>
        <v>0</v>
      </c>
      <c r="AL119" s="449">
        <f t="shared" si="19"/>
        <v>4809</v>
      </c>
      <c r="AM119" s="550">
        <f>'[7]July-20'!AL119+AL8</f>
        <v>4809</v>
      </c>
      <c r="AN119" s="489">
        <f t="shared" si="20"/>
        <v>0</v>
      </c>
      <c r="AO119" s="470"/>
      <c r="AP119" s="471"/>
      <c r="AQ119" s="471"/>
      <c r="AR119" s="471"/>
      <c r="AS119" s="471"/>
      <c r="AT119" s="471"/>
    </row>
    <row r="120" spans="1:46" s="173" customFormat="1" ht="104.25" customHeight="1">
      <c r="A120" s="580" t="s">
        <v>56</v>
      </c>
      <c r="B120" s="581"/>
      <c r="C120" s="448">
        <f>SUM(C117:C119)</f>
        <v>0</v>
      </c>
      <c r="D120" s="448">
        <f aca="true" t="shared" si="21" ref="D120:AI120">SUM(D117:D119)</f>
        <v>0</v>
      </c>
      <c r="E120" s="448">
        <f t="shared" si="21"/>
        <v>851</v>
      </c>
      <c r="F120" s="448">
        <f t="shared" si="21"/>
        <v>0</v>
      </c>
      <c r="G120" s="448">
        <f t="shared" si="21"/>
        <v>598</v>
      </c>
      <c r="H120" s="448">
        <f t="shared" si="21"/>
        <v>0</v>
      </c>
      <c r="I120" s="448">
        <f t="shared" si="21"/>
        <v>0</v>
      </c>
      <c r="J120" s="448">
        <f t="shared" si="21"/>
        <v>0</v>
      </c>
      <c r="K120" s="448">
        <f t="shared" si="21"/>
        <v>1356</v>
      </c>
      <c r="L120" s="448">
        <f t="shared" si="21"/>
        <v>0</v>
      </c>
      <c r="M120" s="448">
        <f t="shared" si="21"/>
        <v>3028</v>
      </c>
      <c r="N120" s="448">
        <f t="shared" si="21"/>
        <v>0</v>
      </c>
      <c r="O120" s="448">
        <f t="shared" si="21"/>
        <v>8</v>
      </c>
      <c r="P120" s="448">
        <f t="shared" si="21"/>
        <v>0</v>
      </c>
      <c r="Q120" s="448">
        <f t="shared" si="21"/>
        <v>45</v>
      </c>
      <c r="R120" s="448">
        <f t="shared" si="21"/>
        <v>0</v>
      </c>
      <c r="S120" s="448">
        <f t="shared" si="21"/>
        <v>4275</v>
      </c>
      <c r="T120" s="448">
        <f t="shared" si="21"/>
        <v>0</v>
      </c>
      <c r="U120" s="448">
        <f t="shared" si="21"/>
        <v>63</v>
      </c>
      <c r="V120" s="448">
        <f t="shared" si="21"/>
        <v>0</v>
      </c>
      <c r="W120" s="448">
        <f t="shared" si="21"/>
        <v>0</v>
      </c>
      <c r="X120" s="448">
        <f t="shared" si="21"/>
        <v>0</v>
      </c>
      <c r="Y120" s="448">
        <f t="shared" si="21"/>
        <v>504</v>
      </c>
      <c r="Z120" s="448">
        <f t="shared" si="21"/>
        <v>0</v>
      </c>
      <c r="AA120" s="448">
        <f t="shared" si="21"/>
        <v>2</v>
      </c>
      <c r="AB120" s="448">
        <f t="shared" si="21"/>
        <v>0</v>
      </c>
      <c r="AC120" s="448">
        <f t="shared" si="21"/>
        <v>0</v>
      </c>
      <c r="AD120" s="448">
        <f t="shared" si="21"/>
        <v>0</v>
      </c>
      <c r="AE120" s="448">
        <f t="shared" si="21"/>
        <v>2</v>
      </c>
      <c r="AF120" s="448">
        <f t="shared" si="21"/>
        <v>0</v>
      </c>
      <c r="AG120" s="448">
        <f t="shared" si="21"/>
        <v>1</v>
      </c>
      <c r="AH120" s="448">
        <f t="shared" si="21"/>
        <v>23</v>
      </c>
      <c r="AI120" s="448">
        <f t="shared" si="21"/>
        <v>19</v>
      </c>
      <c r="AJ120" s="448">
        <f>C120+E120+G120+I120+K120+M120+O120+Q120+S120+U120+W120+Y120+AA120+AC120+AE120+AG120+AH120+AI120</f>
        <v>10775</v>
      </c>
      <c r="AK120" s="448">
        <f>D120+F120+H120+J120+L120+N120+P120+R120+T120+V120+X120+Z120+AB120+AD120+AF120</f>
        <v>0</v>
      </c>
      <c r="AL120" s="448">
        <f t="shared" si="19"/>
        <v>10775</v>
      </c>
      <c r="AM120" s="551">
        <f>'[7]July-20'!AL120+AL9</f>
        <v>10775</v>
      </c>
      <c r="AN120" s="490">
        <f t="shared" si="20"/>
        <v>0</v>
      </c>
      <c r="AO120" s="475"/>
      <c r="AP120" s="469"/>
      <c r="AQ120" s="469"/>
      <c r="AR120" s="469"/>
      <c r="AS120" s="469"/>
      <c r="AT120" s="469"/>
    </row>
    <row r="121" spans="1:41" s="172" customFormat="1" ht="104.25" customHeight="1">
      <c r="A121" s="389">
        <v>4</v>
      </c>
      <c r="B121" s="389" t="s">
        <v>48</v>
      </c>
      <c r="C121" s="449">
        <f>'[7]July-20'!C121+C10</f>
        <v>0</v>
      </c>
      <c r="D121" s="449">
        <f>'[7]July-20'!D121+D10</f>
        <v>0</v>
      </c>
      <c r="E121" s="449">
        <f>'[7]July-20'!E121+E10</f>
        <v>0</v>
      </c>
      <c r="F121" s="449">
        <f>'[7]July-20'!F121+F10</f>
        <v>0</v>
      </c>
      <c r="G121" s="449">
        <f>'[7]July-20'!G121+G10</f>
        <v>17</v>
      </c>
      <c r="H121" s="449">
        <f>'[7]July-20'!H121+H10</f>
        <v>0</v>
      </c>
      <c r="I121" s="449">
        <f>'[7]July-20'!I121+I10</f>
        <v>0</v>
      </c>
      <c r="J121" s="449">
        <f>'[7]July-20'!J121+J10</f>
        <v>0</v>
      </c>
      <c r="K121" s="449">
        <f>'[7]July-20'!K121+K10</f>
        <v>1327</v>
      </c>
      <c r="L121" s="449">
        <f>'[7]July-20'!L121+L10</f>
        <v>0</v>
      </c>
      <c r="M121" s="449">
        <f>'[7]July-20'!M121+M10</f>
        <v>2031</v>
      </c>
      <c r="N121" s="449">
        <f>'[7]July-20'!N121+N10</f>
        <v>0</v>
      </c>
      <c r="O121" s="449">
        <f>'[7]July-20'!O121+O10</f>
        <v>3</v>
      </c>
      <c r="P121" s="449">
        <f>'[7]July-20'!P121+P10</f>
        <v>0</v>
      </c>
      <c r="Q121" s="449">
        <f>'[7]July-20'!Q121+Q10</f>
        <v>83</v>
      </c>
      <c r="R121" s="449">
        <f>'[7]July-20'!R121+R10</f>
        <v>0</v>
      </c>
      <c r="S121" s="449">
        <f>'[7]July-20'!S121+S10</f>
        <v>2550</v>
      </c>
      <c r="T121" s="449">
        <f>'[7]July-20'!T121+T10</f>
        <v>0</v>
      </c>
      <c r="U121" s="449">
        <f>'[7]July-20'!U121+U10</f>
        <v>17</v>
      </c>
      <c r="V121" s="449">
        <f>'[7]July-20'!V121+V10</f>
        <v>0</v>
      </c>
      <c r="W121" s="449">
        <f>'[7]July-20'!W121+W10</f>
        <v>1</v>
      </c>
      <c r="X121" s="449">
        <f>'[7]July-20'!X121+X10</f>
        <v>0</v>
      </c>
      <c r="Y121" s="449">
        <f>'[7]July-20'!Y121+Y10</f>
        <v>481</v>
      </c>
      <c r="Z121" s="449">
        <f>'[7]July-20'!Z121+Z10</f>
        <v>0</v>
      </c>
      <c r="AA121" s="449">
        <f>'[7]July-20'!AA121+AA10</f>
        <v>1</v>
      </c>
      <c r="AB121" s="449">
        <f>'[7]July-20'!AB121+AB10</f>
        <v>0</v>
      </c>
      <c r="AC121" s="449">
        <f>'[7]July-20'!AC121+AC10</f>
        <v>0</v>
      </c>
      <c r="AD121" s="449">
        <f>'[7]July-20'!AD121+AD10</f>
        <v>0</v>
      </c>
      <c r="AE121" s="449">
        <f>'[7]July-20'!AE121+AE10</f>
        <v>0</v>
      </c>
      <c r="AF121" s="449">
        <f>'[7]July-20'!AF121+AF10</f>
        <v>0</v>
      </c>
      <c r="AG121" s="449">
        <f>'[7]July-20'!AG121+AG10</f>
        <v>1</v>
      </c>
      <c r="AH121" s="449">
        <f>'[7]July-20'!AH121+AH10</f>
        <v>14</v>
      </c>
      <c r="AI121" s="449">
        <f>'[7]July-20'!AI121+AI10</f>
        <v>46</v>
      </c>
      <c r="AJ121" s="449">
        <f t="shared" si="17"/>
        <v>6572</v>
      </c>
      <c r="AK121" s="449">
        <f t="shared" si="18"/>
        <v>0</v>
      </c>
      <c r="AL121" s="449">
        <f t="shared" si="19"/>
        <v>6572</v>
      </c>
      <c r="AM121" s="550">
        <f>'[7]July-20'!AL121+AL10</f>
        <v>6572</v>
      </c>
      <c r="AN121" s="489">
        <f t="shared" si="20"/>
        <v>0</v>
      </c>
      <c r="AO121" s="470"/>
    </row>
    <row r="122" spans="1:41" s="172" customFormat="1" ht="104.25" customHeight="1">
      <c r="A122" s="389">
        <v>5</v>
      </c>
      <c r="B122" s="389" t="s">
        <v>49</v>
      </c>
      <c r="C122" s="449">
        <f>'[7]July-20'!C122+C11</f>
        <v>0</v>
      </c>
      <c r="D122" s="449">
        <f>'[7]July-20'!D122+D11</f>
        <v>0</v>
      </c>
      <c r="E122" s="449">
        <f>'[7]July-20'!E122+E11</f>
        <v>103</v>
      </c>
      <c r="F122" s="449">
        <f>'[7]July-20'!F122+F11</f>
        <v>0</v>
      </c>
      <c r="G122" s="449">
        <f>'[7]July-20'!G122+G11</f>
        <v>14</v>
      </c>
      <c r="H122" s="449">
        <f>'[7]July-20'!H122+H11</f>
        <v>0</v>
      </c>
      <c r="I122" s="449">
        <f>'[7]July-20'!I122+I11</f>
        <v>1</v>
      </c>
      <c r="J122" s="449">
        <f>'[7]July-20'!J122+J11</f>
        <v>0</v>
      </c>
      <c r="K122" s="449">
        <f>'[7]July-20'!K122+K11</f>
        <v>807</v>
      </c>
      <c r="L122" s="449">
        <f>'[7]July-20'!L122+L11</f>
        <v>0</v>
      </c>
      <c r="M122" s="449">
        <f>'[7]July-20'!M122+M11</f>
        <v>1643</v>
      </c>
      <c r="N122" s="449">
        <f>'[7]July-20'!N122+N11</f>
        <v>0</v>
      </c>
      <c r="O122" s="449">
        <f>'[7]July-20'!O122+O11</f>
        <v>3</v>
      </c>
      <c r="P122" s="449">
        <f>'[7]July-20'!P122+P11</f>
        <v>0</v>
      </c>
      <c r="Q122" s="449">
        <f>'[7]July-20'!Q122+Q11</f>
        <v>5</v>
      </c>
      <c r="R122" s="449">
        <f>'[7]July-20'!R122+R11</f>
        <v>0</v>
      </c>
      <c r="S122" s="449">
        <f>'[7]July-20'!S122+S11</f>
        <v>1707</v>
      </c>
      <c r="T122" s="449">
        <f>'[7]July-20'!T122+T11</f>
        <v>0</v>
      </c>
      <c r="U122" s="449">
        <f>'[7]July-20'!U122+U11</f>
        <v>10</v>
      </c>
      <c r="V122" s="449">
        <f>'[7]July-20'!V122+V11</f>
        <v>0</v>
      </c>
      <c r="W122" s="449">
        <f>'[7]July-20'!W122+W11</f>
        <v>0</v>
      </c>
      <c r="X122" s="449">
        <f>'[7]July-20'!X122+X11</f>
        <v>0</v>
      </c>
      <c r="Y122" s="449">
        <f>'[7]July-20'!Y122+Y11</f>
        <v>559</v>
      </c>
      <c r="Z122" s="449">
        <f>'[7]July-20'!Z122+Z11</f>
        <v>0</v>
      </c>
      <c r="AA122" s="449">
        <f>'[7]July-20'!AA122+AA11</f>
        <v>0</v>
      </c>
      <c r="AB122" s="449">
        <f>'[7]July-20'!AB122+AB11</f>
        <v>0</v>
      </c>
      <c r="AC122" s="449">
        <f>'[7]July-20'!AC122+AC11</f>
        <v>0</v>
      </c>
      <c r="AD122" s="449">
        <f>'[7]July-20'!AD122+AD11</f>
        <v>0</v>
      </c>
      <c r="AE122" s="449">
        <f>'[7]July-20'!AE122+AE11</f>
        <v>0</v>
      </c>
      <c r="AF122" s="449">
        <f>'[7]July-20'!AF122+AF11</f>
        <v>0</v>
      </c>
      <c r="AG122" s="449">
        <f>'[7]July-20'!AG122+AG11</f>
        <v>0</v>
      </c>
      <c r="AH122" s="449">
        <f>'[7]July-20'!AH122+AH11</f>
        <v>6</v>
      </c>
      <c r="AI122" s="449">
        <f>'[7]July-20'!AI122+AI11</f>
        <v>28</v>
      </c>
      <c r="AJ122" s="449">
        <f t="shared" si="17"/>
        <v>4886</v>
      </c>
      <c r="AK122" s="449">
        <f t="shared" si="18"/>
        <v>0</v>
      </c>
      <c r="AL122" s="449">
        <f t="shared" si="19"/>
        <v>4886</v>
      </c>
      <c r="AM122" s="550">
        <f>'[7]July-20'!AL122+AL11</f>
        <v>4886</v>
      </c>
      <c r="AN122" s="489">
        <f t="shared" si="20"/>
        <v>0</v>
      </c>
      <c r="AO122" s="470"/>
    </row>
    <row r="123" spans="1:41" s="172" customFormat="1" ht="104.25" customHeight="1">
      <c r="A123" s="389">
        <v>6</v>
      </c>
      <c r="B123" s="389" t="s">
        <v>20</v>
      </c>
      <c r="C123" s="449">
        <f>'[7]July-20'!C123+C12</f>
        <v>0</v>
      </c>
      <c r="D123" s="449">
        <f>'[7]July-20'!D123+D12</f>
        <v>0</v>
      </c>
      <c r="E123" s="449">
        <f>'[7]July-20'!E123+E12</f>
        <v>24</v>
      </c>
      <c r="F123" s="449">
        <f>'[7]July-20'!F123+F12</f>
        <v>0</v>
      </c>
      <c r="G123" s="449">
        <f>'[7]July-20'!G123+G12</f>
        <v>75</v>
      </c>
      <c r="H123" s="449">
        <f>'[7]July-20'!H123+H12</f>
        <v>0</v>
      </c>
      <c r="I123" s="449">
        <f>'[7]July-20'!I123+I12</f>
        <v>0</v>
      </c>
      <c r="J123" s="449">
        <f>'[7]July-20'!J123+J12</f>
        <v>0</v>
      </c>
      <c r="K123" s="449">
        <f>'[7]July-20'!K123+K12</f>
        <v>1063</v>
      </c>
      <c r="L123" s="449">
        <f>'[7]July-20'!L123+L12</f>
        <v>0</v>
      </c>
      <c r="M123" s="449">
        <f>'[7]July-20'!M123+M12</f>
        <v>2846</v>
      </c>
      <c r="N123" s="449">
        <f>'[7]July-20'!N123+N12</f>
        <v>0</v>
      </c>
      <c r="O123" s="449">
        <f>'[7]July-20'!O123+O12</f>
        <v>1</v>
      </c>
      <c r="P123" s="449">
        <f>'[7]July-20'!P123+P12</f>
        <v>0</v>
      </c>
      <c r="Q123" s="449">
        <f>'[7]July-20'!Q123+Q12</f>
        <v>10</v>
      </c>
      <c r="R123" s="449">
        <f>'[7]July-20'!R123+R12</f>
        <v>0</v>
      </c>
      <c r="S123" s="449">
        <f>'[7]July-20'!S123+S12</f>
        <v>3304</v>
      </c>
      <c r="T123" s="449">
        <f>'[7]July-20'!T123+T12</f>
        <v>0</v>
      </c>
      <c r="U123" s="449">
        <f>'[7]July-20'!U123+U12</f>
        <v>10</v>
      </c>
      <c r="V123" s="449">
        <f>'[7]July-20'!V123+V12</f>
        <v>0</v>
      </c>
      <c r="W123" s="449">
        <f>'[7]July-20'!W123+W12</f>
        <v>0</v>
      </c>
      <c r="X123" s="449">
        <f>'[7]July-20'!X123+X12</f>
        <v>0</v>
      </c>
      <c r="Y123" s="449">
        <f>'[7]July-20'!Y123+Y12</f>
        <v>993</v>
      </c>
      <c r="Z123" s="449">
        <f>'[7]July-20'!Z123+Z12</f>
        <v>0</v>
      </c>
      <c r="AA123" s="449">
        <f>'[7]July-20'!AA123+AA12</f>
        <v>0</v>
      </c>
      <c r="AB123" s="449">
        <f>'[7]July-20'!AB123+AB12</f>
        <v>0</v>
      </c>
      <c r="AC123" s="449">
        <f>'[7]July-20'!AC123+AC12</f>
        <v>5</v>
      </c>
      <c r="AD123" s="449">
        <f>'[7]July-20'!AD123+AD12</f>
        <v>0</v>
      </c>
      <c r="AE123" s="449">
        <f>'[7]July-20'!AE123+AE12</f>
        <v>0</v>
      </c>
      <c r="AF123" s="449">
        <f>'[7]July-20'!AF123+AF12</f>
        <v>0</v>
      </c>
      <c r="AG123" s="449">
        <f>'[7]July-20'!AG123+AG12</f>
        <v>0</v>
      </c>
      <c r="AH123" s="449">
        <f>'[7]July-20'!AH123+AH12</f>
        <v>15</v>
      </c>
      <c r="AI123" s="449">
        <f>'[7]July-20'!AI123+AI12</f>
        <v>65</v>
      </c>
      <c r="AJ123" s="449">
        <f t="shared" si="17"/>
        <v>8411</v>
      </c>
      <c r="AK123" s="449">
        <f t="shared" si="18"/>
        <v>0</v>
      </c>
      <c r="AL123" s="449">
        <f t="shared" si="19"/>
        <v>8411</v>
      </c>
      <c r="AM123" s="550">
        <f>'[7]July-20'!AL123+AL12</f>
        <v>8411</v>
      </c>
      <c r="AN123" s="489">
        <f t="shared" si="20"/>
        <v>0</v>
      </c>
      <c r="AO123" s="470"/>
    </row>
    <row r="124" spans="1:41" s="173" customFormat="1" ht="104.25" customHeight="1">
      <c r="A124" s="580" t="s">
        <v>21</v>
      </c>
      <c r="B124" s="581"/>
      <c r="C124" s="448">
        <f>SUM(C121:C123)</f>
        <v>0</v>
      </c>
      <c r="D124" s="448">
        <f aca="true" t="shared" si="22" ref="D124:AI124">SUM(D121:D123)</f>
        <v>0</v>
      </c>
      <c r="E124" s="448">
        <f t="shared" si="22"/>
        <v>127</v>
      </c>
      <c r="F124" s="448">
        <f t="shared" si="22"/>
        <v>0</v>
      </c>
      <c r="G124" s="448">
        <f t="shared" si="22"/>
        <v>106</v>
      </c>
      <c r="H124" s="448">
        <f t="shared" si="22"/>
        <v>0</v>
      </c>
      <c r="I124" s="448">
        <f t="shared" si="22"/>
        <v>1</v>
      </c>
      <c r="J124" s="448">
        <f t="shared" si="22"/>
        <v>0</v>
      </c>
      <c r="K124" s="448">
        <f t="shared" si="22"/>
        <v>3197</v>
      </c>
      <c r="L124" s="448">
        <f t="shared" si="22"/>
        <v>0</v>
      </c>
      <c r="M124" s="448">
        <f t="shared" si="22"/>
        <v>6520</v>
      </c>
      <c r="N124" s="448">
        <f t="shared" si="22"/>
        <v>0</v>
      </c>
      <c r="O124" s="448">
        <f t="shared" si="22"/>
        <v>7</v>
      </c>
      <c r="P124" s="448">
        <f t="shared" si="22"/>
        <v>0</v>
      </c>
      <c r="Q124" s="448">
        <f t="shared" si="22"/>
        <v>98</v>
      </c>
      <c r="R124" s="448">
        <f t="shared" si="22"/>
        <v>0</v>
      </c>
      <c r="S124" s="448">
        <f t="shared" si="22"/>
        <v>7561</v>
      </c>
      <c r="T124" s="448">
        <f t="shared" si="22"/>
        <v>0</v>
      </c>
      <c r="U124" s="448">
        <f t="shared" si="22"/>
        <v>37</v>
      </c>
      <c r="V124" s="448">
        <f t="shared" si="22"/>
        <v>0</v>
      </c>
      <c r="W124" s="448">
        <f t="shared" si="22"/>
        <v>1</v>
      </c>
      <c r="X124" s="448">
        <f t="shared" si="22"/>
        <v>0</v>
      </c>
      <c r="Y124" s="448">
        <f t="shared" si="22"/>
        <v>2033</v>
      </c>
      <c r="Z124" s="448">
        <f t="shared" si="22"/>
        <v>0</v>
      </c>
      <c r="AA124" s="448">
        <f t="shared" si="22"/>
        <v>1</v>
      </c>
      <c r="AB124" s="448">
        <f t="shared" si="22"/>
        <v>0</v>
      </c>
      <c r="AC124" s="448">
        <f t="shared" si="22"/>
        <v>5</v>
      </c>
      <c r="AD124" s="448">
        <f t="shared" si="22"/>
        <v>0</v>
      </c>
      <c r="AE124" s="448">
        <f t="shared" si="22"/>
        <v>0</v>
      </c>
      <c r="AF124" s="448">
        <f t="shared" si="22"/>
        <v>0</v>
      </c>
      <c r="AG124" s="448">
        <f t="shared" si="22"/>
        <v>1</v>
      </c>
      <c r="AH124" s="448">
        <f t="shared" si="22"/>
        <v>35</v>
      </c>
      <c r="AI124" s="448">
        <f t="shared" si="22"/>
        <v>139</v>
      </c>
      <c r="AJ124" s="448">
        <f t="shared" si="17"/>
        <v>19869</v>
      </c>
      <c r="AK124" s="448">
        <f t="shared" si="18"/>
        <v>0</v>
      </c>
      <c r="AL124" s="448">
        <f t="shared" si="19"/>
        <v>19869</v>
      </c>
      <c r="AM124" s="551">
        <f>'[7]July-20'!AL124+AL13</f>
        <v>19869</v>
      </c>
      <c r="AN124" s="490">
        <f t="shared" si="20"/>
        <v>0</v>
      </c>
      <c r="AO124" s="475"/>
    </row>
    <row r="125" spans="1:41" s="173" customFormat="1" ht="104.25" customHeight="1">
      <c r="A125" s="580" t="s">
        <v>175</v>
      </c>
      <c r="B125" s="581"/>
      <c r="C125" s="448">
        <f>SUM(C124,C120)</f>
        <v>0</v>
      </c>
      <c r="D125" s="448">
        <f aca="true" t="shared" si="23" ref="D125:AI125">SUM(D124,D120)</f>
        <v>0</v>
      </c>
      <c r="E125" s="448">
        <f t="shared" si="23"/>
        <v>978</v>
      </c>
      <c r="F125" s="448">
        <f t="shared" si="23"/>
        <v>0</v>
      </c>
      <c r="G125" s="448">
        <f t="shared" si="23"/>
        <v>704</v>
      </c>
      <c r="H125" s="448">
        <f t="shared" si="23"/>
        <v>0</v>
      </c>
      <c r="I125" s="448">
        <f t="shared" si="23"/>
        <v>1</v>
      </c>
      <c r="J125" s="448">
        <f t="shared" si="23"/>
        <v>0</v>
      </c>
      <c r="K125" s="448">
        <f t="shared" si="23"/>
        <v>4553</v>
      </c>
      <c r="L125" s="448">
        <f t="shared" si="23"/>
        <v>0</v>
      </c>
      <c r="M125" s="448">
        <f t="shared" si="23"/>
        <v>9548</v>
      </c>
      <c r="N125" s="448">
        <f t="shared" si="23"/>
        <v>0</v>
      </c>
      <c r="O125" s="448">
        <f t="shared" si="23"/>
        <v>15</v>
      </c>
      <c r="P125" s="448">
        <f t="shared" si="23"/>
        <v>0</v>
      </c>
      <c r="Q125" s="448">
        <f t="shared" si="23"/>
        <v>143</v>
      </c>
      <c r="R125" s="448">
        <f t="shared" si="23"/>
        <v>0</v>
      </c>
      <c r="S125" s="448">
        <f t="shared" si="23"/>
        <v>11836</v>
      </c>
      <c r="T125" s="448">
        <f t="shared" si="23"/>
        <v>0</v>
      </c>
      <c r="U125" s="448">
        <f t="shared" si="23"/>
        <v>100</v>
      </c>
      <c r="V125" s="448">
        <f t="shared" si="23"/>
        <v>0</v>
      </c>
      <c r="W125" s="448">
        <f t="shared" si="23"/>
        <v>1</v>
      </c>
      <c r="X125" s="448">
        <f t="shared" si="23"/>
        <v>0</v>
      </c>
      <c r="Y125" s="448">
        <f t="shared" si="23"/>
        <v>2537</v>
      </c>
      <c r="Z125" s="448">
        <f t="shared" si="23"/>
        <v>0</v>
      </c>
      <c r="AA125" s="448">
        <f t="shared" si="23"/>
        <v>3</v>
      </c>
      <c r="AB125" s="448">
        <f t="shared" si="23"/>
        <v>0</v>
      </c>
      <c r="AC125" s="448">
        <f t="shared" si="23"/>
        <v>5</v>
      </c>
      <c r="AD125" s="448">
        <f t="shared" si="23"/>
        <v>0</v>
      </c>
      <c r="AE125" s="448">
        <f t="shared" si="23"/>
        <v>2</v>
      </c>
      <c r="AF125" s="448">
        <f t="shared" si="23"/>
        <v>0</v>
      </c>
      <c r="AG125" s="448">
        <f t="shared" si="23"/>
        <v>2</v>
      </c>
      <c r="AH125" s="448">
        <f t="shared" si="23"/>
        <v>58</v>
      </c>
      <c r="AI125" s="448">
        <f t="shared" si="23"/>
        <v>158</v>
      </c>
      <c r="AJ125" s="448">
        <f t="shared" si="17"/>
        <v>30644</v>
      </c>
      <c r="AK125" s="448">
        <f t="shared" si="18"/>
        <v>0</v>
      </c>
      <c r="AL125" s="448">
        <f t="shared" si="19"/>
        <v>30644</v>
      </c>
      <c r="AM125" s="551">
        <f>'[7]July-20'!AL125+AL14</f>
        <v>30644</v>
      </c>
      <c r="AN125" s="490">
        <f t="shared" si="20"/>
        <v>0</v>
      </c>
      <c r="AO125" s="475"/>
    </row>
    <row r="126" spans="1:41" s="172" customFormat="1" ht="104.25" customHeight="1">
      <c r="A126" s="389">
        <v>7</v>
      </c>
      <c r="B126" s="389" t="s">
        <v>46</v>
      </c>
      <c r="C126" s="449">
        <f>'[7]July-20'!C126+C15</f>
        <v>0</v>
      </c>
      <c r="D126" s="449">
        <f>'[7]July-20'!D126+D15</f>
        <v>0</v>
      </c>
      <c r="E126" s="449">
        <f>'[7]July-20'!E126+E15</f>
        <v>0</v>
      </c>
      <c r="F126" s="449">
        <f>'[7]July-20'!F126+F15</f>
        <v>0</v>
      </c>
      <c r="G126" s="449">
        <f>'[7]July-20'!G126+G15</f>
        <v>3</v>
      </c>
      <c r="H126" s="449">
        <f>'[7]July-20'!H126+H15</f>
        <v>0</v>
      </c>
      <c r="I126" s="449">
        <f>'[7]July-20'!I126+I15</f>
        <v>0</v>
      </c>
      <c r="J126" s="449">
        <f>'[7]July-20'!J126+J15</f>
        <v>0</v>
      </c>
      <c r="K126" s="449">
        <f>'[7]July-20'!K126+K15</f>
        <v>300</v>
      </c>
      <c r="L126" s="449">
        <f>'[7]July-20'!L126+L15</f>
        <v>0</v>
      </c>
      <c r="M126" s="449">
        <f>'[7]July-20'!M126+M15</f>
        <v>956</v>
      </c>
      <c r="N126" s="449">
        <f>'[7]July-20'!N126+N15</f>
        <v>0</v>
      </c>
      <c r="O126" s="449">
        <f>'[7]July-20'!O126+O15</f>
        <v>2</v>
      </c>
      <c r="P126" s="449">
        <f>'[7]July-20'!P126+P15</f>
        <v>0</v>
      </c>
      <c r="Q126" s="449">
        <f>'[7]July-20'!Q126+Q15</f>
        <v>21</v>
      </c>
      <c r="R126" s="449">
        <f>'[7]July-20'!R126+R15</f>
        <v>0</v>
      </c>
      <c r="S126" s="449">
        <f>'[7]July-20'!S126+S15</f>
        <v>1320</v>
      </c>
      <c r="T126" s="449">
        <f>'[7]July-20'!T126+T15</f>
        <v>0</v>
      </c>
      <c r="U126" s="449">
        <f>'[7]July-20'!U126+U15</f>
        <v>23</v>
      </c>
      <c r="V126" s="449">
        <f>'[7]July-20'!V126+V15</f>
        <v>0</v>
      </c>
      <c r="W126" s="449">
        <f>'[7]July-20'!W126+W15</f>
        <v>2</v>
      </c>
      <c r="X126" s="449">
        <f>'[7]July-20'!X126+X15</f>
        <v>0</v>
      </c>
      <c r="Y126" s="449">
        <f>'[7]July-20'!Y126+Y15</f>
        <v>326</v>
      </c>
      <c r="Z126" s="449">
        <f>'[7]July-20'!Z126+Z15</f>
        <v>0</v>
      </c>
      <c r="AA126" s="449">
        <f>'[7]July-20'!AA126+AA15</f>
        <v>0</v>
      </c>
      <c r="AB126" s="449">
        <f>'[7]July-20'!AB126+AB15</f>
        <v>0</v>
      </c>
      <c r="AC126" s="449">
        <f>'[7]July-20'!AC126+AC15</f>
        <v>0</v>
      </c>
      <c r="AD126" s="449">
        <f>'[7]July-20'!AD126+AD15</f>
        <v>0</v>
      </c>
      <c r="AE126" s="449">
        <f>'[7]July-20'!AE126+AE15</f>
        <v>0</v>
      </c>
      <c r="AF126" s="449">
        <f>'[7]July-20'!AF126+AF15</f>
        <v>0</v>
      </c>
      <c r="AG126" s="449">
        <f>'[7]July-20'!AG126+AG15</f>
        <v>0</v>
      </c>
      <c r="AH126" s="449">
        <f>'[7]July-20'!AH126+AH15</f>
        <v>9</v>
      </c>
      <c r="AI126" s="449">
        <f>'[7]July-20'!AI126+AI15</f>
        <v>24</v>
      </c>
      <c r="AJ126" s="449">
        <f t="shared" si="17"/>
        <v>2986</v>
      </c>
      <c r="AK126" s="449">
        <f t="shared" si="18"/>
        <v>0</v>
      </c>
      <c r="AL126" s="449">
        <f t="shared" si="19"/>
        <v>2986</v>
      </c>
      <c r="AM126" s="550">
        <f>'[7]July-20'!AL126+AL15</f>
        <v>2986</v>
      </c>
      <c r="AN126" s="489">
        <f t="shared" si="20"/>
        <v>0</v>
      </c>
      <c r="AO126" s="470"/>
    </row>
    <row r="127" spans="1:41" s="172" customFormat="1" ht="104.25" customHeight="1">
      <c r="A127" s="389">
        <v>8</v>
      </c>
      <c r="B127" s="389" t="s">
        <v>185</v>
      </c>
      <c r="C127" s="449">
        <f>'[7]July-20'!C127+C16</f>
        <v>0</v>
      </c>
      <c r="D127" s="449">
        <f>'[7]July-20'!D127+D16</f>
        <v>0</v>
      </c>
      <c r="E127" s="449">
        <f>'[7]July-20'!E127+E16</f>
        <v>0</v>
      </c>
      <c r="F127" s="449">
        <f>'[7]July-20'!F127+F16</f>
        <v>0</v>
      </c>
      <c r="G127" s="449">
        <f>'[7]July-20'!G127+G16</f>
        <v>27</v>
      </c>
      <c r="H127" s="449">
        <f>'[7]July-20'!H127+H16</f>
        <v>0</v>
      </c>
      <c r="I127" s="449">
        <f>'[7]July-20'!I127+I16</f>
        <v>0</v>
      </c>
      <c r="J127" s="449">
        <f>'[7]July-20'!J127+J16</f>
        <v>0</v>
      </c>
      <c r="K127" s="449">
        <f>'[7]July-20'!K127+K16</f>
        <v>311</v>
      </c>
      <c r="L127" s="449">
        <f>'[7]July-20'!L127+L16</f>
        <v>0</v>
      </c>
      <c r="M127" s="449">
        <f>'[7]July-20'!M127+M16</f>
        <v>661</v>
      </c>
      <c r="N127" s="449">
        <f>'[7]July-20'!N127+N16</f>
        <v>0</v>
      </c>
      <c r="O127" s="449">
        <f>'[7]July-20'!O127+O16</f>
        <v>1</v>
      </c>
      <c r="P127" s="449">
        <f>'[7]July-20'!P127+P16</f>
        <v>0</v>
      </c>
      <c r="Q127" s="449">
        <f>'[7]July-20'!Q127+Q16</f>
        <v>17</v>
      </c>
      <c r="R127" s="449">
        <f>'[7]July-20'!R127+R16</f>
        <v>0</v>
      </c>
      <c r="S127" s="449">
        <f>'[7]July-20'!S127+S16</f>
        <v>1180</v>
      </c>
      <c r="T127" s="449">
        <f>'[7]July-20'!T127+T16</f>
        <v>0</v>
      </c>
      <c r="U127" s="449">
        <f>'[7]July-20'!U127+U16</f>
        <v>13</v>
      </c>
      <c r="V127" s="449">
        <f>'[7]July-20'!V127+V16</f>
        <v>0</v>
      </c>
      <c r="W127" s="449">
        <f>'[7]July-20'!W127+W16</f>
        <v>0</v>
      </c>
      <c r="X127" s="449">
        <f>'[7]July-20'!X127+X16</f>
        <v>0</v>
      </c>
      <c r="Y127" s="449">
        <f>'[7]July-20'!Y127+Y16</f>
        <v>559</v>
      </c>
      <c r="Z127" s="449">
        <f>'[7]July-20'!Z127+Z16</f>
        <v>0</v>
      </c>
      <c r="AA127" s="449">
        <f>'[7]July-20'!AA127+AA16</f>
        <v>2</v>
      </c>
      <c r="AB127" s="449">
        <f>'[7]July-20'!AB127+AB16</f>
        <v>0</v>
      </c>
      <c r="AC127" s="449">
        <f>'[7]July-20'!AC127+AC16</f>
        <v>0</v>
      </c>
      <c r="AD127" s="449">
        <f>'[7]July-20'!AD127+AD16</f>
        <v>0</v>
      </c>
      <c r="AE127" s="449">
        <f>'[7]July-20'!AE127+AE16</f>
        <v>10</v>
      </c>
      <c r="AF127" s="449">
        <f>'[7]July-20'!AF127+AF16</f>
        <v>0</v>
      </c>
      <c r="AG127" s="449">
        <f>'[7]July-20'!AG127+AG16</f>
        <v>4</v>
      </c>
      <c r="AH127" s="449">
        <f>'[7]July-20'!AH127+AH16</f>
        <v>4</v>
      </c>
      <c r="AI127" s="449">
        <f>'[7]July-20'!AI127+AI16</f>
        <v>35</v>
      </c>
      <c r="AJ127" s="449">
        <f t="shared" si="17"/>
        <v>2824</v>
      </c>
      <c r="AK127" s="449">
        <f t="shared" si="18"/>
        <v>0</v>
      </c>
      <c r="AL127" s="449">
        <f t="shared" si="19"/>
        <v>2824</v>
      </c>
      <c r="AM127" s="550">
        <f>'[7]July-20'!AL127+AL16</f>
        <v>2824</v>
      </c>
      <c r="AN127" s="489">
        <f t="shared" si="20"/>
        <v>0</v>
      </c>
      <c r="AO127" s="470"/>
    </row>
    <row r="128" spans="1:41" s="172" customFormat="1" ht="104.25" customHeight="1">
      <c r="A128" s="389">
        <v>9</v>
      </c>
      <c r="B128" s="389" t="s">
        <v>47</v>
      </c>
      <c r="C128" s="449">
        <f>'[7]July-20'!C128+C17</f>
        <v>0</v>
      </c>
      <c r="D128" s="449">
        <f>'[7]July-20'!D128+D17</f>
        <v>0</v>
      </c>
      <c r="E128" s="449">
        <f>'[7]July-20'!E128+E17</f>
        <v>1</v>
      </c>
      <c r="F128" s="449">
        <f>'[7]July-20'!F128+F17</f>
        <v>0</v>
      </c>
      <c r="G128" s="449">
        <f>'[7]July-20'!G128+G17</f>
        <v>34</v>
      </c>
      <c r="H128" s="449">
        <f>'[7]July-20'!H128+H17</f>
        <v>0</v>
      </c>
      <c r="I128" s="449">
        <f>'[7]July-20'!I128+I17</f>
        <v>0</v>
      </c>
      <c r="J128" s="449">
        <f>'[7]July-20'!J128+J17</f>
        <v>0</v>
      </c>
      <c r="K128" s="548">
        <f>'[7]July-20'!K128+K17-2</f>
        <v>943</v>
      </c>
      <c r="L128" s="449">
        <f>'[7]July-20'!L128+L17</f>
        <v>0</v>
      </c>
      <c r="M128" s="548">
        <f>'[7]July-20'!M128+M17-7</f>
        <v>1984</v>
      </c>
      <c r="N128" s="449">
        <f>'[7]July-20'!N128+N17</f>
        <v>0</v>
      </c>
      <c r="O128" s="449">
        <f>'[7]July-20'!O128+O17</f>
        <v>9</v>
      </c>
      <c r="P128" s="449">
        <f>'[7]July-20'!P128+P17</f>
        <v>0</v>
      </c>
      <c r="Q128" s="548">
        <f>'[7]July-20'!Q128+Q17-2</f>
        <v>44</v>
      </c>
      <c r="R128" s="449">
        <f>'[7]July-20'!R128+R17</f>
        <v>0</v>
      </c>
      <c r="S128" s="449">
        <f>'[7]July-20'!S128+S17</f>
        <v>1775</v>
      </c>
      <c r="T128" s="449">
        <f>'[7]July-20'!T128+T17</f>
        <v>0</v>
      </c>
      <c r="U128" s="548">
        <f>'[7]July-20'!U128+U17-2</f>
        <v>26</v>
      </c>
      <c r="V128" s="449">
        <f>'[7]July-20'!V128+V17</f>
        <v>0</v>
      </c>
      <c r="W128" s="449">
        <f>'[7]July-20'!W128+W17</f>
        <v>0</v>
      </c>
      <c r="X128" s="449">
        <f>'[7]July-20'!X128+X17</f>
        <v>0</v>
      </c>
      <c r="Y128" s="548">
        <f>'[7]July-20'!Y128+Y17-1</f>
        <v>449</v>
      </c>
      <c r="Z128" s="449">
        <f>'[7]July-20'!Z128+Z17</f>
        <v>0</v>
      </c>
      <c r="AA128" s="449">
        <f>'[7]July-20'!AA128+AA17</f>
        <v>0</v>
      </c>
      <c r="AB128" s="449">
        <f>'[7]July-20'!AB128+AB17</f>
        <v>0</v>
      </c>
      <c r="AC128" s="449">
        <f>'[7]July-20'!AC128+AC17</f>
        <v>3</v>
      </c>
      <c r="AD128" s="449">
        <f>'[7]July-20'!AD128+AD17</f>
        <v>0</v>
      </c>
      <c r="AE128" s="449">
        <f>'[7]July-20'!AE128+AE17</f>
        <v>1</v>
      </c>
      <c r="AF128" s="449">
        <f>'[7]July-20'!AF128+AF17</f>
        <v>0</v>
      </c>
      <c r="AG128" s="449">
        <f>'[7]July-20'!AG128+AG17</f>
        <v>7</v>
      </c>
      <c r="AH128" s="449">
        <f>'[7]July-20'!AH128+AH17</f>
        <v>12</v>
      </c>
      <c r="AI128" s="449">
        <f>'[7]July-20'!AI128+AI17</f>
        <v>26</v>
      </c>
      <c r="AJ128" s="449">
        <f t="shared" si="17"/>
        <v>5314</v>
      </c>
      <c r="AK128" s="449">
        <f t="shared" si="18"/>
        <v>0</v>
      </c>
      <c r="AL128" s="449">
        <f t="shared" si="19"/>
        <v>5314</v>
      </c>
      <c r="AM128" s="550">
        <f>'[7]July-20'!AL128+AL17</f>
        <v>5328</v>
      </c>
      <c r="AN128" s="489">
        <f t="shared" si="20"/>
        <v>14</v>
      </c>
      <c r="AO128" s="470"/>
    </row>
    <row r="129" spans="1:41" s="172" customFormat="1" ht="104.25" customHeight="1">
      <c r="A129" s="389">
        <v>10</v>
      </c>
      <c r="B129" s="389" t="s">
        <v>50</v>
      </c>
      <c r="C129" s="449">
        <f>'[7]July-20'!C129+C18</f>
        <v>0</v>
      </c>
      <c r="D129" s="449">
        <f>'[7]July-20'!D129+D18</f>
        <v>0</v>
      </c>
      <c r="E129" s="449">
        <f>'[7]July-20'!E129+E18</f>
        <v>0</v>
      </c>
      <c r="F129" s="449">
        <f>'[7]July-20'!F129+F18</f>
        <v>0</v>
      </c>
      <c r="G129" s="449">
        <f>'[7]July-20'!G129+G18</f>
        <v>2</v>
      </c>
      <c r="H129" s="449">
        <f>'[7]July-20'!H129+H18</f>
        <v>0</v>
      </c>
      <c r="I129" s="449">
        <f>'[7]July-20'!I129+I18</f>
        <v>0</v>
      </c>
      <c r="J129" s="449">
        <f>'[7]July-20'!J129+J18</f>
        <v>0</v>
      </c>
      <c r="K129" s="449">
        <f>'[7]July-20'!K129+K18</f>
        <v>91</v>
      </c>
      <c r="L129" s="449">
        <f>'[7]July-20'!L129+L18</f>
        <v>0</v>
      </c>
      <c r="M129" s="449">
        <f>'[7]July-20'!M129+M18</f>
        <v>201</v>
      </c>
      <c r="N129" s="449">
        <f>'[7]July-20'!N129+N18</f>
        <v>0</v>
      </c>
      <c r="O129" s="449">
        <f>'[7]July-20'!O129+O18</f>
        <v>4</v>
      </c>
      <c r="P129" s="449">
        <f>'[7]July-20'!P129+P18</f>
        <v>0</v>
      </c>
      <c r="Q129" s="449">
        <f>'[7]July-20'!Q129+Q18</f>
        <v>5</v>
      </c>
      <c r="R129" s="449">
        <f>'[7]July-20'!R129+R18</f>
        <v>0</v>
      </c>
      <c r="S129" s="449">
        <f>'[7]July-20'!S129+S18</f>
        <v>410</v>
      </c>
      <c r="T129" s="449">
        <f>'[7]July-20'!T129+T18</f>
        <v>0</v>
      </c>
      <c r="U129" s="449">
        <f>'[7]July-20'!U129+U18</f>
        <v>10</v>
      </c>
      <c r="V129" s="449">
        <f>'[7]July-20'!V129+V18</f>
        <v>0</v>
      </c>
      <c r="W129" s="449">
        <f>'[7]July-20'!W129+W18</f>
        <v>1</v>
      </c>
      <c r="X129" s="449">
        <f>'[7]July-20'!X129+X18</f>
        <v>0</v>
      </c>
      <c r="Y129" s="449">
        <f>'[7]July-20'!Y129+Y18</f>
        <v>229</v>
      </c>
      <c r="Z129" s="449">
        <f>'[7]July-20'!Z129+Z18</f>
        <v>0</v>
      </c>
      <c r="AA129" s="449">
        <f>'[7]July-20'!AA129+AA18</f>
        <v>1</v>
      </c>
      <c r="AB129" s="449">
        <f>'[7]July-20'!AB129+AB18</f>
        <v>0</v>
      </c>
      <c r="AC129" s="449">
        <f>'[7]July-20'!AC129+AC18</f>
        <v>0</v>
      </c>
      <c r="AD129" s="449">
        <f>'[7]July-20'!AD129+AD18</f>
        <v>0</v>
      </c>
      <c r="AE129" s="449">
        <f>'[7]July-20'!AE129+AE18</f>
        <v>2</v>
      </c>
      <c r="AF129" s="449">
        <f>'[7]July-20'!AF129+AF18</f>
        <v>0</v>
      </c>
      <c r="AG129" s="449">
        <f>'[7]July-20'!AG129+AG18</f>
        <v>18</v>
      </c>
      <c r="AH129" s="449">
        <f>'[7]July-20'!AH129+AH18</f>
        <v>20</v>
      </c>
      <c r="AI129" s="449">
        <f>'[7]July-20'!AI129+AI18</f>
        <v>20</v>
      </c>
      <c r="AJ129" s="449">
        <f t="shared" si="17"/>
        <v>1014</v>
      </c>
      <c r="AK129" s="449">
        <f t="shared" si="18"/>
        <v>0</v>
      </c>
      <c r="AL129" s="449">
        <f t="shared" si="19"/>
        <v>1014</v>
      </c>
      <c r="AM129" s="550">
        <f>'[7]July-20'!AL129+AL18</f>
        <v>1014</v>
      </c>
      <c r="AN129" s="489">
        <f t="shared" si="20"/>
        <v>0</v>
      </c>
      <c r="AO129" s="470"/>
    </row>
    <row r="130" spans="1:47" s="173" customFormat="1" ht="104.25" customHeight="1">
      <c r="A130" s="580" t="s">
        <v>55</v>
      </c>
      <c r="B130" s="581"/>
      <c r="C130" s="448">
        <f>SUM(C126:C129)</f>
        <v>0</v>
      </c>
      <c r="D130" s="448">
        <f aca="true" t="shared" si="24" ref="D130:AI130">SUM(D126:D129)</f>
        <v>0</v>
      </c>
      <c r="E130" s="448">
        <f t="shared" si="24"/>
        <v>1</v>
      </c>
      <c r="F130" s="448">
        <f t="shared" si="24"/>
        <v>0</v>
      </c>
      <c r="G130" s="448">
        <f t="shared" si="24"/>
        <v>66</v>
      </c>
      <c r="H130" s="448">
        <f t="shared" si="24"/>
        <v>0</v>
      </c>
      <c r="I130" s="448">
        <f t="shared" si="24"/>
        <v>0</v>
      </c>
      <c r="J130" s="448">
        <f t="shared" si="24"/>
        <v>0</v>
      </c>
      <c r="K130" s="448">
        <f t="shared" si="24"/>
        <v>1645</v>
      </c>
      <c r="L130" s="448">
        <f t="shared" si="24"/>
        <v>0</v>
      </c>
      <c r="M130" s="448">
        <f t="shared" si="24"/>
        <v>3802</v>
      </c>
      <c r="N130" s="448">
        <f t="shared" si="24"/>
        <v>0</v>
      </c>
      <c r="O130" s="448">
        <f t="shared" si="24"/>
        <v>16</v>
      </c>
      <c r="P130" s="448">
        <f t="shared" si="24"/>
        <v>0</v>
      </c>
      <c r="Q130" s="448">
        <f t="shared" si="24"/>
        <v>87</v>
      </c>
      <c r="R130" s="448">
        <f t="shared" si="24"/>
        <v>0</v>
      </c>
      <c r="S130" s="448">
        <f t="shared" si="24"/>
        <v>4685</v>
      </c>
      <c r="T130" s="448">
        <f t="shared" si="24"/>
        <v>0</v>
      </c>
      <c r="U130" s="448">
        <f t="shared" si="24"/>
        <v>72</v>
      </c>
      <c r="V130" s="448">
        <f t="shared" si="24"/>
        <v>0</v>
      </c>
      <c r="W130" s="448">
        <f t="shared" si="24"/>
        <v>3</v>
      </c>
      <c r="X130" s="448">
        <f t="shared" si="24"/>
        <v>0</v>
      </c>
      <c r="Y130" s="448">
        <f t="shared" si="24"/>
        <v>1563</v>
      </c>
      <c r="Z130" s="448">
        <f t="shared" si="24"/>
        <v>0</v>
      </c>
      <c r="AA130" s="448">
        <f t="shared" si="24"/>
        <v>3</v>
      </c>
      <c r="AB130" s="448">
        <f t="shared" si="24"/>
        <v>0</v>
      </c>
      <c r="AC130" s="448">
        <f t="shared" si="24"/>
        <v>3</v>
      </c>
      <c r="AD130" s="448">
        <f t="shared" si="24"/>
        <v>0</v>
      </c>
      <c r="AE130" s="448">
        <f t="shared" si="24"/>
        <v>13</v>
      </c>
      <c r="AF130" s="448">
        <f t="shared" si="24"/>
        <v>0</v>
      </c>
      <c r="AG130" s="448">
        <f t="shared" si="24"/>
        <v>29</v>
      </c>
      <c r="AH130" s="448">
        <f t="shared" si="24"/>
        <v>45</v>
      </c>
      <c r="AI130" s="448">
        <f t="shared" si="24"/>
        <v>105</v>
      </c>
      <c r="AJ130" s="448">
        <f t="shared" si="17"/>
        <v>12138</v>
      </c>
      <c r="AK130" s="448">
        <f t="shared" si="18"/>
        <v>0</v>
      </c>
      <c r="AL130" s="448">
        <f t="shared" si="19"/>
        <v>12138</v>
      </c>
      <c r="AM130" s="551">
        <f>'[7]July-20'!AL130+AL19</f>
        <v>12152</v>
      </c>
      <c r="AN130" s="490">
        <f t="shared" si="20"/>
        <v>14</v>
      </c>
      <c r="AO130" s="551">
        <v>11317</v>
      </c>
      <c r="AP130" s="551">
        <f>AO130-AL130</f>
        <v>-821</v>
      </c>
      <c r="AQ130" s="551"/>
      <c r="AR130" s="551"/>
      <c r="AS130" s="560">
        <v>12175</v>
      </c>
      <c r="AU130" s="560">
        <f>AS130-AL130</f>
        <v>37</v>
      </c>
    </row>
    <row r="131" spans="1:41" s="172" customFormat="1" ht="104.25" customHeight="1">
      <c r="A131" s="389">
        <v>11</v>
      </c>
      <c r="B131" s="389" t="s">
        <v>52</v>
      </c>
      <c r="C131" s="449">
        <f>'[7]July-20'!C131+C20</f>
        <v>1</v>
      </c>
      <c r="D131" s="449">
        <f>'[7]July-20'!D131+D20</f>
        <v>0</v>
      </c>
      <c r="E131" s="449">
        <f>'[7]July-20'!E131+E20</f>
        <v>0</v>
      </c>
      <c r="F131" s="449">
        <f>'[7]July-20'!F131+F20</f>
        <v>0</v>
      </c>
      <c r="G131" s="449">
        <f>'[7]July-20'!G131+G20</f>
        <v>19</v>
      </c>
      <c r="H131" s="449">
        <f>'[7]July-20'!H131+H20</f>
        <v>0</v>
      </c>
      <c r="I131" s="449">
        <f>'[7]July-20'!I131+I20</f>
        <v>0</v>
      </c>
      <c r="J131" s="449">
        <f>'[7]July-20'!J131+J20</f>
        <v>0</v>
      </c>
      <c r="K131" s="449">
        <f>'[7]July-20'!K131+K20</f>
        <v>116</v>
      </c>
      <c r="L131" s="449">
        <f>'[7]July-20'!L131+L20</f>
        <v>0</v>
      </c>
      <c r="M131" s="449">
        <f>'[7]July-20'!M131+M20</f>
        <v>826</v>
      </c>
      <c r="N131" s="449">
        <f>'[7]July-20'!N131+N20</f>
        <v>0</v>
      </c>
      <c r="O131" s="449">
        <f>'[7]July-20'!O131+O20</f>
        <v>3</v>
      </c>
      <c r="P131" s="449">
        <f>'[7]July-20'!P131+P20</f>
        <v>0</v>
      </c>
      <c r="Q131" s="449">
        <f>'[7]July-20'!Q131+Q20</f>
        <v>26</v>
      </c>
      <c r="R131" s="449">
        <f>'[7]July-20'!R131+R20</f>
        <v>0</v>
      </c>
      <c r="S131" s="449">
        <f>'[7]July-20'!S131+S20</f>
        <v>1230</v>
      </c>
      <c r="T131" s="449">
        <f>'[7]July-20'!T131+T20</f>
        <v>0</v>
      </c>
      <c r="U131" s="449">
        <f>'[7]July-20'!U131+U20</f>
        <v>16</v>
      </c>
      <c r="V131" s="449">
        <f>'[7]July-20'!V131+V20</f>
        <v>0</v>
      </c>
      <c r="W131" s="449">
        <f>'[7]July-20'!W131+W20</f>
        <v>0</v>
      </c>
      <c r="X131" s="449">
        <f>'[7]July-20'!X131+X20</f>
        <v>0</v>
      </c>
      <c r="Y131" s="449">
        <f>'[7]July-20'!Y131+Y20</f>
        <v>193</v>
      </c>
      <c r="Z131" s="449">
        <f>'[7]July-20'!Z131+Z20</f>
        <v>0</v>
      </c>
      <c r="AA131" s="449">
        <f>'[7]July-20'!AA131+AA20</f>
        <v>0</v>
      </c>
      <c r="AB131" s="449">
        <f>'[7]July-20'!AB131+AB20</f>
        <v>0</v>
      </c>
      <c r="AC131" s="449">
        <f>'[7]July-20'!AC131+AC20</f>
        <v>0</v>
      </c>
      <c r="AD131" s="449">
        <f>'[7]July-20'!AD131+AD20</f>
        <v>0</v>
      </c>
      <c r="AE131" s="449">
        <f>'[7]July-20'!AE131+AE20</f>
        <v>0</v>
      </c>
      <c r="AF131" s="449">
        <f>'[7]July-20'!AF131+AF20</f>
        <v>0</v>
      </c>
      <c r="AG131" s="449">
        <f>'[7]July-20'!AG131+AG20</f>
        <v>1</v>
      </c>
      <c r="AH131" s="449">
        <f>'[7]July-20'!AH131+AH20</f>
        <v>5</v>
      </c>
      <c r="AI131" s="449">
        <f>'[7]July-20'!AI131+AI20</f>
        <v>5</v>
      </c>
      <c r="AJ131" s="449">
        <f t="shared" si="17"/>
        <v>2441</v>
      </c>
      <c r="AK131" s="449">
        <f t="shared" si="18"/>
        <v>0</v>
      </c>
      <c r="AL131" s="449">
        <f t="shared" si="19"/>
        <v>2441</v>
      </c>
      <c r="AM131" s="550">
        <f>'[7]July-20'!AL131+AL20</f>
        <v>2441</v>
      </c>
      <c r="AN131" s="489">
        <f t="shared" si="20"/>
        <v>0</v>
      </c>
      <c r="AO131" s="470"/>
    </row>
    <row r="132" spans="1:41" s="172" customFormat="1" ht="104.25" customHeight="1">
      <c r="A132" s="389">
        <v>12</v>
      </c>
      <c r="B132" s="389" t="s">
        <v>53</v>
      </c>
      <c r="C132" s="449">
        <f>'[7]July-20'!C132+C21</f>
        <v>0</v>
      </c>
      <c r="D132" s="449">
        <f>'[7]July-20'!D132+D21</f>
        <v>0</v>
      </c>
      <c r="E132" s="449">
        <f>'[7]July-20'!E132+E21</f>
        <v>0</v>
      </c>
      <c r="F132" s="449">
        <f>'[7]July-20'!F132+F21</f>
        <v>0</v>
      </c>
      <c r="G132" s="449">
        <f>'[7]July-20'!G132+G21</f>
        <v>3</v>
      </c>
      <c r="H132" s="449">
        <f>'[7]July-20'!H132+H21</f>
        <v>0</v>
      </c>
      <c r="I132" s="449">
        <f>'[7]July-20'!I132+I21</f>
        <v>0</v>
      </c>
      <c r="J132" s="449">
        <f>'[7]July-20'!J132+J21</f>
        <v>0</v>
      </c>
      <c r="K132" s="449">
        <f>'[7]July-20'!K132+K21</f>
        <v>251</v>
      </c>
      <c r="L132" s="449">
        <f>'[7]July-20'!L132+L21</f>
        <v>0</v>
      </c>
      <c r="M132" s="449">
        <f>'[7]July-20'!M132+M21</f>
        <v>654</v>
      </c>
      <c r="N132" s="449">
        <f>'[7]July-20'!N132+N21</f>
        <v>0</v>
      </c>
      <c r="O132" s="449">
        <f>'[7]July-20'!O132+O21</f>
        <v>12</v>
      </c>
      <c r="P132" s="449">
        <f>'[7]July-20'!P132+P21</f>
        <v>0</v>
      </c>
      <c r="Q132" s="449">
        <f>'[7]July-20'!Q132+Q21</f>
        <v>27</v>
      </c>
      <c r="R132" s="449">
        <f>'[7]July-20'!R132+R21</f>
        <v>0</v>
      </c>
      <c r="S132" s="449">
        <f>'[7]July-20'!S132+S21</f>
        <v>547</v>
      </c>
      <c r="T132" s="449">
        <f>'[7]July-20'!T132+T21</f>
        <v>0</v>
      </c>
      <c r="U132" s="449">
        <f>'[7]July-20'!U132+U21</f>
        <v>30</v>
      </c>
      <c r="V132" s="449">
        <f>'[7]July-20'!V132+V21</f>
        <v>0</v>
      </c>
      <c r="W132" s="449">
        <f>'[7]July-20'!W132+W21</f>
        <v>0</v>
      </c>
      <c r="X132" s="449">
        <f>'[7]July-20'!X132+X21</f>
        <v>0</v>
      </c>
      <c r="Y132" s="449">
        <f>'[7]July-20'!Y132+Y21</f>
        <v>241</v>
      </c>
      <c r="Z132" s="449">
        <f>'[7]July-20'!Z132+Z21</f>
        <v>0</v>
      </c>
      <c r="AA132" s="449">
        <f>'[7]July-20'!AA132+AA21</f>
        <v>0</v>
      </c>
      <c r="AB132" s="449">
        <f>'[7]July-20'!AB132+AB21</f>
        <v>0</v>
      </c>
      <c r="AC132" s="449">
        <f>'[7]July-20'!AC132+AC21</f>
        <v>0</v>
      </c>
      <c r="AD132" s="449">
        <f>'[7]July-20'!AD132+AD21</f>
        <v>0</v>
      </c>
      <c r="AE132" s="449">
        <f>'[7]July-20'!AE132+AE21</f>
        <v>0</v>
      </c>
      <c r="AF132" s="449">
        <f>'[7]July-20'!AF132+AF21</f>
        <v>0</v>
      </c>
      <c r="AG132" s="449">
        <f>'[7]July-20'!AG132+AG21</f>
        <v>3</v>
      </c>
      <c r="AH132" s="449">
        <f>'[7]July-20'!AH132+AH21</f>
        <v>9</v>
      </c>
      <c r="AI132" s="449">
        <f>'[7]July-20'!AI132+AI21</f>
        <v>26</v>
      </c>
      <c r="AJ132" s="449">
        <f t="shared" si="17"/>
        <v>1803</v>
      </c>
      <c r="AK132" s="449">
        <f t="shared" si="18"/>
        <v>0</v>
      </c>
      <c r="AL132" s="449">
        <f t="shared" si="19"/>
        <v>1803</v>
      </c>
      <c r="AM132" s="550">
        <f>'[7]July-20'!AL132+AL21</f>
        <v>1803</v>
      </c>
      <c r="AN132" s="489">
        <f t="shared" si="20"/>
        <v>0</v>
      </c>
      <c r="AO132" s="470"/>
    </row>
    <row r="133" spans="1:41" s="172" customFormat="1" ht="104.25" customHeight="1">
      <c r="A133" s="389">
        <v>13</v>
      </c>
      <c r="B133" s="389" t="s">
        <v>54</v>
      </c>
      <c r="C133" s="449">
        <f>'[7]July-20'!C133+C22</f>
        <v>0</v>
      </c>
      <c r="D133" s="449">
        <f>'[7]July-20'!D133+D22</f>
        <v>0</v>
      </c>
      <c r="E133" s="449">
        <f>'[7]July-20'!E133+E22</f>
        <v>60</v>
      </c>
      <c r="F133" s="449">
        <f>'[7]July-20'!F133+F22</f>
        <v>0</v>
      </c>
      <c r="G133" s="449">
        <f>'[7]July-20'!G133+G22</f>
        <v>400</v>
      </c>
      <c r="H133" s="449">
        <f>'[7]July-20'!H133+H22</f>
        <v>0</v>
      </c>
      <c r="I133" s="449">
        <f>'[7]July-20'!I133+I22</f>
        <v>5</v>
      </c>
      <c r="J133" s="449">
        <f>'[7]July-20'!J133+J22</f>
        <v>0</v>
      </c>
      <c r="K133" s="449">
        <f>'[7]July-20'!K133+K22</f>
        <v>763</v>
      </c>
      <c r="L133" s="449">
        <f>'[7]July-20'!L133+L22</f>
        <v>0</v>
      </c>
      <c r="M133" s="548">
        <f>'[7]July-20'!M133+M22-1</f>
        <v>1725</v>
      </c>
      <c r="N133" s="449">
        <f>'[7]July-20'!N133+N22</f>
        <v>0</v>
      </c>
      <c r="O133" s="449">
        <f>'[7]July-20'!O133+O22</f>
        <v>1</v>
      </c>
      <c r="P133" s="449">
        <f>'[7]July-20'!P133+P22</f>
        <v>0</v>
      </c>
      <c r="Q133" s="449">
        <f>'[7]July-20'!Q133+Q22</f>
        <v>31</v>
      </c>
      <c r="R133" s="449">
        <f>'[7]July-20'!R133+R22</f>
        <v>0</v>
      </c>
      <c r="S133" s="449">
        <f>'[7]July-20'!S133+S22</f>
        <v>1641</v>
      </c>
      <c r="T133" s="449">
        <f>'[7]July-20'!T133+T22</f>
        <v>0</v>
      </c>
      <c r="U133" s="449">
        <f>'[7]July-20'!U133+U22</f>
        <v>5</v>
      </c>
      <c r="V133" s="449">
        <f>'[7]July-20'!V133+V22</f>
        <v>0</v>
      </c>
      <c r="W133" s="449">
        <f>'[7]July-20'!W133+W22</f>
        <v>0</v>
      </c>
      <c r="X133" s="449">
        <f>'[7]July-20'!X133+X22</f>
        <v>0</v>
      </c>
      <c r="Y133" s="449">
        <f>'[7]July-20'!Y133+Y22</f>
        <v>348</v>
      </c>
      <c r="Z133" s="449">
        <f>'[7]July-20'!Z133+Z22</f>
        <v>0</v>
      </c>
      <c r="AA133" s="449">
        <f>'[7]July-20'!AA133+AA22</f>
        <v>2</v>
      </c>
      <c r="AB133" s="449">
        <f>'[7]July-20'!AB133+AB22</f>
        <v>0</v>
      </c>
      <c r="AC133" s="449">
        <f>'[7]July-20'!AC133+AC22</f>
        <v>0</v>
      </c>
      <c r="AD133" s="449">
        <f>'[7]July-20'!AD133+AD22</f>
        <v>0</v>
      </c>
      <c r="AE133" s="449">
        <f>'[7]July-20'!AE133+AE22</f>
        <v>2</v>
      </c>
      <c r="AF133" s="449">
        <f>'[7]July-20'!AF133+AF22</f>
        <v>0</v>
      </c>
      <c r="AG133" s="449">
        <f>'[7]July-20'!AG133+AG22</f>
        <v>1</v>
      </c>
      <c r="AH133" s="449">
        <f>'[7]July-20'!AH133+AH22</f>
        <v>1</v>
      </c>
      <c r="AI133" s="449">
        <f>'[7]July-20'!AI133+AI22</f>
        <v>3</v>
      </c>
      <c r="AJ133" s="449">
        <f t="shared" si="17"/>
        <v>4988</v>
      </c>
      <c r="AK133" s="449">
        <f t="shared" si="18"/>
        <v>0</v>
      </c>
      <c r="AL133" s="449">
        <f t="shared" si="19"/>
        <v>4988</v>
      </c>
      <c r="AM133" s="550">
        <f>'[7]July-20'!AL133+AL22</f>
        <v>4989</v>
      </c>
      <c r="AN133" s="489">
        <f t="shared" si="20"/>
        <v>1</v>
      </c>
      <c r="AO133" s="470"/>
    </row>
    <row r="134" spans="1:41" s="172" customFormat="1" ht="104.25" customHeight="1">
      <c r="A134" s="389">
        <v>14</v>
      </c>
      <c r="B134" s="477" t="s">
        <v>228</v>
      </c>
      <c r="C134" s="449">
        <f>'[7]July-20'!C134+C23</f>
        <v>0</v>
      </c>
      <c r="D134" s="449">
        <f>'[7]July-20'!D134+D23</f>
        <v>0</v>
      </c>
      <c r="E134" s="449">
        <f>'[7]July-20'!E134+E23</f>
        <v>23</v>
      </c>
      <c r="F134" s="449">
        <f>'[7]July-20'!F134+F23</f>
        <v>0</v>
      </c>
      <c r="G134" s="449">
        <f>'[7]July-20'!G134+G23</f>
        <v>47</v>
      </c>
      <c r="H134" s="449">
        <f>'[7]July-20'!H134+H23</f>
        <v>0</v>
      </c>
      <c r="I134" s="449">
        <f>'[7]July-20'!I134+I23</f>
        <v>0</v>
      </c>
      <c r="J134" s="449">
        <f>'[7]July-20'!J134+J23</f>
        <v>0</v>
      </c>
      <c r="K134" s="449">
        <f>'[7]July-20'!K134+K23</f>
        <v>192</v>
      </c>
      <c r="L134" s="449">
        <f>'[7]July-20'!L134+L23</f>
        <v>0</v>
      </c>
      <c r="M134" s="449">
        <f>'[7]July-20'!M134+M23</f>
        <v>942</v>
      </c>
      <c r="N134" s="449">
        <f>'[7]July-20'!N134+N23</f>
        <v>0</v>
      </c>
      <c r="O134" s="449">
        <f>'[7]July-20'!O134+O23</f>
        <v>0</v>
      </c>
      <c r="P134" s="449">
        <f>'[7]July-20'!P134+P23</f>
        <v>0</v>
      </c>
      <c r="Q134" s="449">
        <f>'[7]July-20'!Q134+Q23</f>
        <v>15</v>
      </c>
      <c r="R134" s="449">
        <f>'[7]July-20'!R134+R23</f>
        <v>0</v>
      </c>
      <c r="S134" s="449">
        <f>'[7]July-20'!S134+S23</f>
        <v>743</v>
      </c>
      <c r="T134" s="449">
        <f>'[7]July-20'!T134+T23</f>
        <v>0</v>
      </c>
      <c r="U134" s="449">
        <f>'[7]July-20'!U134+U23</f>
        <v>2</v>
      </c>
      <c r="V134" s="449">
        <f>'[7]July-20'!V134+V23</f>
        <v>0</v>
      </c>
      <c r="W134" s="449">
        <f>'[7]July-20'!W134+W23</f>
        <v>0</v>
      </c>
      <c r="X134" s="449">
        <f>'[7]July-20'!X134+X23</f>
        <v>0</v>
      </c>
      <c r="Y134" s="449">
        <f>'[7]July-20'!Y134+Y23</f>
        <v>80</v>
      </c>
      <c r="Z134" s="449">
        <f>'[7]July-20'!Z134+Z23</f>
        <v>0</v>
      </c>
      <c r="AA134" s="449">
        <f>'[7]July-20'!AA134+AA23</f>
        <v>0</v>
      </c>
      <c r="AB134" s="449">
        <f>'[7]July-20'!AB134+AB23</f>
        <v>0</v>
      </c>
      <c r="AC134" s="449">
        <f>'[7]July-20'!AC134+AC23</f>
        <v>0</v>
      </c>
      <c r="AD134" s="449">
        <f>'[7]July-20'!AD134+AD23</f>
        <v>0</v>
      </c>
      <c r="AE134" s="449">
        <f>'[7]July-20'!AE134+AE23</f>
        <v>0</v>
      </c>
      <c r="AF134" s="449">
        <f>'[7]July-20'!AF134+AF23</f>
        <v>0</v>
      </c>
      <c r="AG134" s="449">
        <f>'[7]July-20'!AG134+AG23</f>
        <v>0</v>
      </c>
      <c r="AH134" s="449">
        <f>'[7]July-20'!AH134+AH23</f>
        <v>2</v>
      </c>
      <c r="AI134" s="449">
        <f>'[7]July-20'!AI134+AI23</f>
        <v>0</v>
      </c>
      <c r="AJ134" s="449">
        <f t="shared" si="17"/>
        <v>2046</v>
      </c>
      <c r="AK134" s="449">
        <f t="shared" si="18"/>
        <v>0</v>
      </c>
      <c r="AL134" s="449">
        <f t="shared" si="19"/>
        <v>2046</v>
      </c>
      <c r="AM134" s="550">
        <f>'[7]July-20'!AL134+AL23</f>
        <v>2046</v>
      </c>
      <c r="AN134" s="489">
        <f t="shared" si="20"/>
        <v>0</v>
      </c>
      <c r="AO134" s="470"/>
    </row>
    <row r="135" spans="1:41" s="173" customFormat="1" ht="104.25" customHeight="1">
      <c r="A135" s="580" t="s">
        <v>22</v>
      </c>
      <c r="B135" s="581"/>
      <c r="C135" s="448">
        <f>SUM(C131:C134)</f>
        <v>1</v>
      </c>
      <c r="D135" s="448">
        <f aca="true" t="shared" si="25" ref="D135:AI135">SUM(D131:D134)</f>
        <v>0</v>
      </c>
      <c r="E135" s="448">
        <f t="shared" si="25"/>
        <v>83</v>
      </c>
      <c r="F135" s="448">
        <f t="shared" si="25"/>
        <v>0</v>
      </c>
      <c r="G135" s="448">
        <f t="shared" si="25"/>
        <v>469</v>
      </c>
      <c r="H135" s="448">
        <f t="shared" si="25"/>
        <v>0</v>
      </c>
      <c r="I135" s="448">
        <f t="shared" si="25"/>
        <v>5</v>
      </c>
      <c r="J135" s="448">
        <f t="shared" si="25"/>
        <v>0</v>
      </c>
      <c r="K135" s="448">
        <f t="shared" si="25"/>
        <v>1322</v>
      </c>
      <c r="L135" s="448">
        <f t="shared" si="25"/>
        <v>0</v>
      </c>
      <c r="M135" s="448">
        <f t="shared" si="25"/>
        <v>4147</v>
      </c>
      <c r="N135" s="448">
        <f t="shared" si="25"/>
        <v>0</v>
      </c>
      <c r="O135" s="448">
        <f t="shared" si="25"/>
        <v>16</v>
      </c>
      <c r="P135" s="448">
        <f t="shared" si="25"/>
        <v>0</v>
      </c>
      <c r="Q135" s="448">
        <f t="shared" si="25"/>
        <v>99</v>
      </c>
      <c r="R135" s="448">
        <f t="shared" si="25"/>
        <v>0</v>
      </c>
      <c r="S135" s="448">
        <f t="shared" si="25"/>
        <v>4161</v>
      </c>
      <c r="T135" s="448">
        <f t="shared" si="25"/>
        <v>0</v>
      </c>
      <c r="U135" s="448">
        <f t="shared" si="25"/>
        <v>53</v>
      </c>
      <c r="V135" s="448">
        <f t="shared" si="25"/>
        <v>0</v>
      </c>
      <c r="W135" s="448">
        <f t="shared" si="25"/>
        <v>0</v>
      </c>
      <c r="X135" s="448">
        <f t="shared" si="25"/>
        <v>0</v>
      </c>
      <c r="Y135" s="448">
        <f t="shared" si="25"/>
        <v>862</v>
      </c>
      <c r="Z135" s="448">
        <f t="shared" si="25"/>
        <v>0</v>
      </c>
      <c r="AA135" s="448">
        <f t="shared" si="25"/>
        <v>2</v>
      </c>
      <c r="AB135" s="448">
        <f t="shared" si="25"/>
        <v>0</v>
      </c>
      <c r="AC135" s="448">
        <f t="shared" si="25"/>
        <v>0</v>
      </c>
      <c r="AD135" s="448">
        <f t="shared" si="25"/>
        <v>0</v>
      </c>
      <c r="AE135" s="448">
        <f t="shared" si="25"/>
        <v>2</v>
      </c>
      <c r="AF135" s="448">
        <f t="shared" si="25"/>
        <v>0</v>
      </c>
      <c r="AG135" s="448">
        <f t="shared" si="25"/>
        <v>5</v>
      </c>
      <c r="AH135" s="448">
        <f t="shared" si="25"/>
        <v>17</v>
      </c>
      <c r="AI135" s="448">
        <f t="shared" si="25"/>
        <v>34</v>
      </c>
      <c r="AJ135" s="448">
        <f t="shared" si="17"/>
        <v>11278</v>
      </c>
      <c r="AK135" s="448">
        <f t="shared" si="18"/>
        <v>0</v>
      </c>
      <c r="AL135" s="448">
        <f t="shared" si="19"/>
        <v>11278</v>
      </c>
      <c r="AM135" s="551">
        <f>'[7]July-20'!AL135+AL24</f>
        <v>11279</v>
      </c>
      <c r="AN135" s="490">
        <f t="shared" si="20"/>
        <v>1</v>
      </c>
      <c r="AO135" s="551"/>
    </row>
    <row r="136" spans="1:41" s="553" customFormat="1" ht="104.25" customHeight="1">
      <c r="A136" s="580" t="s">
        <v>176</v>
      </c>
      <c r="B136" s="581"/>
      <c r="C136" s="448">
        <f>SUM(C135,C130)</f>
        <v>1</v>
      </c>
      <c r="D136" s="448">
        <f aca="true" t="shared" si="26" ref="D136:AI136">SUM(D135,D130)</f>
        <v>0</v>
      </c>
      <c r="E136" s="448">
        <f t="shared" si="26"/>
        <v>84</v>
      </c>
      <c r="F136" s="448">
        <f t="shared" si="26"/>
        <v>0</v>
      </c>
      <c r="G136" s="448">
        <f t="shared" si="26"/>
        <v>535</v>
      </c>
      <c r="H136" s="448">
        <f t="shared" si="26"/>
        <v>0</v>
      </c>
      <c r="I136" s="448">
        <f t="shared" si="26"/>
        <v>5</v>
      </c>
      <c r="J136" s="448">
        <f t="shared" si="26"/>
        <v>0</v>
      </c>
      <c r="K136" s="448">
        <f t="shared" si="26"/>
        <v>2967</v>
      </c>
      <c r="L136" s="448">
        <f t="shared" si="26"/>
        <v>0</v>
      </c>
      <c r="M136" s="448">
        <f t="shared" si="26"/>
        <v>7949</v>
      </c>
      <c r="N136" s="448">
        <f t="shared" si="26"/>
        <v>0</v>
      </c>
      <c r="O136" s="448">
        <f t="shared" si="26"/>
        <v>32</v>
      </c>
      <c r="P136" s="448">
        <f t="shared" si="26"/>
        <v>0</v>
      </c>
      <c r="Q136" s="448">
        <f t="shared" si="26"/>
        <v>186</v>
      </c>
      <c r="R136" s="448">
        <f t="shared" si="26"/>
        <v>0</v>
      </c>
      <c r="S136" s="448">
        <f t="shared" si="26"/>
        <v>8846</v>
      </c>
      <c r="T136" s="448">
        <f t="shared" si="26"/>
        <v>0</v>
      </c>
      <c r="U136" s="448">
        <f t="shared" si="26"/>
        <v>125</v>
      </c>
      <c r="V136" s="448">
        <f t="shared" si="26"/>
        <v>0</v>
      </c>
      <c r="W136" s="448">
        <f t="shared" si="26"/>
        <v>3</v>
      </c>
      <c r="X136" s="448">
        <f t="shared" si="26"/>
        <v>0</v>
      </c>
      <c r="Y136" s="448">
        <f t="shared" si="26"/>
        <v>2425</v>
      </c>
      <c r="Z136" s="448">
        <f t="shared" si="26"/>
        <v>0</v>
      </c>
      <c r="AA136" s="448">
        <f t="shared" si="26"/>
        <v>5</v>
      </c>
      <c r="AB136" s="448">
        <f t="shared" si="26"/>
        <v>0</v>
      </c>
      <c r="AC136" s="448">
        <f t="shared" si="26"/>
        <v>3</v>
      </c>
      <c r="AD136" s="448">
        <f t="shared" si="26"/>
        <v>0</v>
      </c>
      <c r="AE136" s="448">
        <f t="shared" si="26"/>
        <v>15</v>
      </c>
      <c r="AF136" s="448">
        <f t="shared" si="26"/>
        <v>0</v>
      </c>
      <c r="AG136" s="448">
        <f t="shared" si="26"/>
        <v>34</v>
      </c>
      <c r="AH136" s="448">
        <f t="shared" si="26"/>
        <v>62</v>
      </c>
      <c r="AI136" s="448">
        <f t="shared" si="26"/>
        <v>139</v>
      </c>
      <c r="AJ136" s="448">
        <f t="shared" si="17"/>
        <v>23416</v>
      </c>
      <c r="AK136" s="448">
        <f t="shared" si="18"/>
        <v>0</v>
      </c>
      <c r="AL136" s="448">
        <f t="shared" si="19"/>
        <v>23416</v>
      </c>
      <c r="AM136" s="551">
        <f>'[7]July-20'!AL136+AL25</f>
        <v>23431</v>
      </c>
      <c r="AN136" s="490">
        <f t="shared" si="20"/>
        <v>15</v>
      </c>
      <c r="AO136" s="551"/>
    </row>
    <row r="137" spans="1:41" s="172" customFormat="1" ht="104.25" customHeight="1">
      <c r="A137" s="389">
        <v>15</v>
      </c>
      <c r="B137" s="389" t="s">
        <v>23</v>
      </c>
      <c r="C137" s="449">
        <f>'[7]July-20'!C137+C26</f>
        <v>0</v>
      </c>
      <c r="D137" s="449">
        <f>'[7]July-20'!D137+D26</f>
        <v>0</v>
      </c>
      <c r="E137" s="449">
        <f>'[7]July-20'!E137+E26</f>
        <v>0</v>
      </c>
      <c r="F137" s="449">
        <f>'[7]July-20'!F137+F26</f>
        <v>0</v>
      </c>
      <c r="G137" s="449">
        <f>'[7]July-20'!G137+G26</f>
        <v>381</v>
      </c>
      <c r="H137" s="449">
        <f>'[7]July-20'!H137+H26</f>
        <v>7743</v>
      </c>
      <c r="I137" s="449">
        <f>'[7]July-20'!I137+I26</f>
        <v>0</v>
      </c>
      <c r="J137" s="449">
        <f>'[7]July-20'!J137+J26</f>
        <v>0</v>
      </c>
      <c r="K137" s="449">
        <f>'[7]July-20'!K137+K26</f>
        <v>570</v>
      </c>
      <c r="L137" s="449">
        <f>'[7]July-20'!L137+L26</f>
        <v>3045</v>
      </c>
      <c r="M137" s="449">
        <f>'[7]July-20'!M137+M26</f>
        <v>582</v>
      </c>
      <c r="N137" s="449">
        <f>'[7]July-20'!N137+N26</f>
        <v>1981</v>
      </c>
      <c r="O137" s="449">
        <f>'[7]July-20'!O137+O26</f>
        <v>0</v>
      </c>
      <c r="P137" s="449">
        <f>'[7]July-20'!P137+P26</f>
        <v>0</v>
      </c>
      <c r="Q137" s="449">
        <f>'[7]July-20'!Q137+Q26</f>
        <v>0</v>
      </c>
      <c r="R137" s="449">
        <f>'[7]July-20'!R137+R26</f>
        <v>0</v>
      </c>
      <c r="S137" s="449">
        <f>'[7]July-20'!S137+S26</f>
        <v>208</v>
      </c>
      <c r="T137" s="449">
        <f>'[7]July-20'!T137+T26</f>
        <v>13</v>
      </c>
      <c r="U137" s="449">
        <f>'[7]July-20'!U137+U26</f>
        <v>0</v>
      </c>
      <c r="V137" s="449">
        <f>'[7]July-20'!V137+V26</f>
        <v>0</v>
      </c>
      <c r="W137" s="449">
        <f>'[7]July-20'!W137+W26</f>
        <v>0</v>
      </c>
      <c r="X137" s="449">
        <f>'[7]July-20'!X137+X26</f>
        <v>0</v>
      </c>
      <c r="Y137" s="449">
        <f>'[7]July-20'!Y137+Y26</f>
        <v>7</v>
      </c>
      <c r="Z137" s="449">
        <f>'[7]July-20'!Z137+Z26</f>
        <v>0</v>
      </c>
      <c r="AA137" s="449">
        <f>'[7]July-20'!AA137+AA26</f>
        <v>0</v>
      </c>
      <c r="AB137" s="449">
        <f>'[7]July-20'!AB137+AB26</f>
        <v>0</v>
      </c>
      <c r="AC137" s="449">
        <f>'[7]July-20'!AC137+AC26</f>
        <v>0</v>
      </c>
      <c r="AD137" s="449">
        <f>'[7]July-20'!AD137+AD26</f>
        <v>0</v>
      </c>
      <c r="AE137" s="449">
        <f>'[7]July-20'!AE137+AE26</f>
        <v>0</v>
      </c>
      <c r="AF137" s="449">
        <f>'[7]July-20'!AF137+AF26</f>
        <v>0</v>
      </c>
      <c r="AG137" s="449">
        <f>'[7]July-20'!AG137+AG26</f>
        <v>0</v>
      </c>
      <c r="AH137" s="449">
        <f>'[7]July-20'!AH137+AH26</f>
        <v>0</v>
      </c>
      <c r="AI137" s="449">
        <f>'[7]July-20'!AI137+AI26</f>
        <v>0</v>
      </c>
      <c r="AJ137" s="449">
        <f t="shared" si="17"/>
        <v>1748</v>
      </c>
      <c r="AK137" s="449">
        <f t="shared" si="18"/>
        <v>12782</v>
      </c>
      <c r="AL137" s="449">
        <f t="shared" si="19"/>
        <v>14530</v>
      </c>
      <c r="AM137" s="550">
        <f>'[7]July-20'!AL137+AL26</f>
        <v>14530</v>
      </c>
      <c r="AN137" s="489">
        <f t="shared" si="20"/>
        <v>0</v>
      </c>
      <c r="AO137" s="457"/>
    </row>
    <row r="138" spans="1:41" s="172" customFormat="1" ht="104.25" customHeight="1">
      <c r="A138" s="389">
        <v>16</v>
      </c>
      <c r="B138" s="389" t="s">
        <v>142</v>
      </c>
      <c r="C138" s="449">
        <f>'[7]July-20'!C138+C27</f>
        <v>0</v>
      </c>
      <c r="D138" s="449">
        <f>'[7]July-20'!D138+D27</f>
        <v>0</v>
      </c>
      <c r="E138" s="449">
        <f>'[7]July-20'!E138+E27</f>
        <v>0</v>
      </c>
      <c r="F138" s="449">
        <f>'[7]July-20'!F138+F27</f>
        <v>0</v>
      </c>
      <c r="G138" s="449">
        <f>'[7]July-20'!G138+G27</f>
        <v>1370</v>
      </c>
      <c r="H138" s="449">
        <f>'[7]July-20'!H138+H27</f>
        <v>6257</v>
      </c>
      <c r="I138" s="449">
        <f>'[7]July-20'!I138+I27</f>
        <v>0</v>
      </c>
      <c r="J138" s="449">
        <f>'[7]July-20'!J138+J27</f>
        <v>0</v>
      </c>
      <c r="K138" s="449">
        <f>'[7]July-20'!K138+K27</f>
        <v>992</v>
      </c>
      <c r="L138" s="449">
        <f>'[7]July-20'!L138+L27</f>
        <v>2862</v>
      </c>
      <c r="M138" s="449">
        <f>'[7]July-20'!M138+M27</f>
        <v>1264</v>
      </c>
      <c r="N138" s="449">
        <f>'[7]July-20'!N138+N27</f>
        <v>1796</v>
      </c>
      <c r="O138" s="449">
        <f>'[7]July-20'!O138+O27</f>
        <v>0</v>
      </c>
      <c r="P138" s="449">
        <f>'[7]July-20'!P138+P27</f>
        <v>0</v>
      </c>
      <c r="Q138" s="449">
        <f>'[7]July-20'!Q138+Q27</f>
        <v>0</v>
      </c>
      <c r="R138" s="449">
        <f>'[7]July-20'!R138+R27</f>
        <v>54</v>
      </c>
      <c r="S138" s="449">
        <f>'[7]July-20'!S138+S27</f>
        <v>432</v>
      </c>
      <c r="T138" s="449">
        <f>'[7]July-20'!T138+T27</f>
        <v>356</v>
      </c>
      <c r="U138" s="449">
        <f>'[7]July-20'!U138+U27</f>
        <v>0</v>
      </c>
      <c r="V138" s="449">
        <f>'[7]July-20'!V138+V27</f>
        <v>0</v>
      </c>
      <c r="W138" s="449">
        <f>'[7]July-20'!W138+W27</f>
        <v>0</v>
      </c>
      <c r="X138" s="449">
        <f>'[7]July-20'!X138+X27</f>
        <v>0</v>
      </c>
      <c r="Y138" s="449">
        <f>'[7]July-20'!Y138+Y27</f>
        <v>88</v>
      </c>
      <c r="Z138" s="449">
        <f>'[7]July-20'!Z138+Z27</f>
        <v>168</v>
      </c>
      <c r="AA138" s="449">
        <f>'[7]July-20'!AA138+AA27</f>
        <v>0</v>
      </c>
      <c r="AB138" s="449">
        <f>'[7]July-20'!AB138+AB27</f>
        <v>1</v>
      </c>
      <c r="AC138" s="449">
        <f>'[7]July-20'!AC138+AC27</f>
        <v>0</v>
      </c>
      <c r="AD138" s="449">
        <f>'[7]July-20'!AD138+AD27</f>
        <v>0</v>
      </c>
      <c r="AE138" s="449">
        <f>'[7]July-20'!AE138+AE27</f>
        <v>0</v>
      </c>
      <c r="AF138" s="449">
        <f>'[7]July-20'!AF138+AF27</f>
        <v>0</v>
      </c>
      <c r="AG138" s="449">
        <f>'[7]July-20'!AG138+AG27</f>
        <v>5</v>
      </c>
      <c r="AH138" s="449">
        <f>'[7]July-20'!AH138+AH27</f>
        <v>0</v>
      </c>
      <c r="AI138" s="449">
        <f>'[7]July-20'!AI138+AI27</f>
        <v>4</v>
      </c>
      <c r="AJ138" s="449">
        <f t="shared" si="17"/>
        <v>4155</v>
      </c>
      <c r="AK138" s="449">
        <f t="shared" si="18"/>
        <v>11494</v>
      </c>
      <c r="AL138" s="449">
        <f t="shared" si="19"/>
        <v>15649</v>
      </c>
      <c r="AM138" s="550">
        <f>'[7]July-20'!AL138+AL27</f>
        <v>15649</v>
      </c>
      <c r="AN138" s="489">
        <f t="shared" si="20"/>
        <v>0</v>
      </c>
      <c r="AO138" s="457"/>
    </row>
    <row r="139" spans="1:41" s="173" customFormat="1" ht="104.25" customHeight="1">
      <c r="A139" s="580" t="s">
        <v>108</v>
      </c>
      <c r="B139" s="581"/>
      <c r="C139" s="448">
        <f>SUM(C137:C138)</f>
        <v>0</v>
      </c>
      <c r="D139" s="448">
        <f aca="true" t="shared" si="27" ref="D139:AI139">SUM(D137:D138)</f>
        <v>0</v>
      </c>
      <c r="E139" s="448">
        <f t="shared" si="27"/>
        <v>0</v>
      </c>
      <c r="F139" s="448">
        <f t="shared" si="27"/>
        <v>0</v>
      </c>
      <c r="G139" s="448">
        <f t="shared" si="27"/>
        <v>1751</v>
      </c>
      <c r="H139" s="448">
        <f t="shared" si="27"/>
        <v>14000</v>
      </c>
      <c r="I139" s="448">
        <f t="shared" si="27"/>
        <v>0</v>
      </c>
      <c r="J139" s="448">
        <f t="shared" si="27"/>
        <v>0</v>
      </c>
      <c r="K139" s="448">
        <f t="shared" si="27"/>
        <v>1562</v>
      </c>
      <c r="L139" s="448">
        <f t="shared" si="27"/>
        <v>5907</v>
      </c>
      <c r="M139" s="448">
        <f t="shared" si="27"/>
        <v>1846</v>
      </c>
      <c r="N139" s="448">
        <f t="shared" si="27"/>
        <v>3777</v>
      </c>
      <c r="O139" s="448">
        <f t="shared" si="27"/>
        <v>0</v>
      </c>
      <c r="P139" s="448">
        <f t="shared" si="27"/>
        <v>0</v>
      </c>
      <c r="Q139" s="448">
        <f t="shared" si="27"/>
        <v>0</v>
      </c>
      <c r="R139" s="448">
        <f t="shared" si="27"/>
        <v>54</v>
      </c>
      <c r="S139" s="448">
        <f t="shared" si="27"/>
        <v>640</v>
      </c>
      <c r="T139" s="448">
        <f t="shared" si="27"/>
        <v>369</v>
      </c>
      <c r="U139" s="448">
        <f t="shared" si="27"/>
        <v>0</v>
      </c>
      <c r="V139" s="448">
        <f t="shared" si="27"/>
        <v>0</v>
      </c>
      <c r="W139" s="448">
        <f t="shared" si="27"/>
        <v>0</v>
      </c>
      <c r="X139" s="448">
        <f t="shared" si="27"/>
        <v>0</v>
      </c>
      <c r="Y139" s="448">
        <f t="shared" si="27"/>
        <v>95</v>
      </c>
      <c r="Z139" s="448">
        <f t="shared" si="27"/>
        <v>168</v>
      </c>
      <c r="AA139" s="448">
        <f t="shared" si="27"/>
        <v>0</v>
      </c>
      <c r="AB139" s="448">
        <f t="shared" si="27"/>
        <v>1</v>
      </c>
      <c r="AC139" s="448">
        <f t="shared" si="27"/>
        <v>0</v>
      </c>
      <c r="AD139" s="448">
        <f t="shared" si="27"/>
        <v>0</v>
      </c>
      <c r="AE139" s="448">
        <f t="shared" si="27"/>
        <v>0</v>
      </c>
      <c r="AF139" s="448">
        <f t="shared" si="27"/>
        <v>0</v>
      </c>
      <c r="AG139" s="448">
        <f t="shared" si="27"/>
        <v>5</v>
      </c>
      <c r="AH139" s="448">
        <f t="shared" si="27"/>
        <v>0</v>
      </c>
      <c r="AI139" s="448">
        <f t="shared" si="27"/>
        <v>4</v>
      </c>
      <c r="AJ139" s="448">
        <f t="shared" si="17"/>
        <v>5903</v>
      </c>
      <c r="AK139" s="448">
        <f t="shared" si="18"/>
        <v>24276</v>
      </c>
      <c r="AL139" s="448">
        <f t="shared" si="19"/>
        <v>30179</v>
      </c>
      <c r="AM139" s="551">
        <f>'[7]July-20'!AL139+AL28</f>
        <v>30179</v>
      </c>
      <c r="AN139" s="490">
        <f t="shared" si="20"/>
        <v>0</v>
      </c>
      <c r="AO139" s="551"/>
    </row>
    <row r="140" spans="1:41" s="172" customFormat="1" ht="104.25" customHeight="1">
      <c r="A140" s="389">
        <v>17</v>
      </c>
      <c r="B140" s="389" t="s">
        <v>24</v>
      </c>
      <c r="C140" s="449">
        <f>'[7]July-20'!C140+C29</f>
        <v>0</v>
      </c>
      <c r="D140" s="449">
        <f>'[7]July-20'!D140+D29</f>
        <v>0</v>
      </c>
      <c r="E140" s="449">
        <f>'[7]July-20'!E140+E29</f>
        <v>0</v>
      </c>
      <c r="F140" s="449">
        <f>'[7]July-20'!F140+F29</f>
        <v>0</v>
      </c>
      <c r="G140" s="449">
        <f>'[7]July-20'!G140+G29</f>
        <v>232</v>
      </c>
      <c r="H140" s="449">
        <f>'[7]July-20'!H140+H29</f>
        <v>16105</v>
      </c>
      <c r="I140" s="449">
        <f>'[7]July-20'!I140+I29</f>
        <v>2</v>
      </c>
      <c r="J140" s="449">
        <f>'[7]July-20'!J140+J29</f>
        <v>2</v>
      </c>
      <c r="K140" s="449">
        <f>'[7]July-20'!K140+K29</f>
        <v>397</v>
      </c>
      <c r="L140" s="449">
        <f>'[7]July-20'!L140+L29</f>
        <v>2303</v>
      </c>
      <c r="M140" s="449">
        <f>'[7]July-20'!M140+M29</f>
        <v>481</v>
      </c>
      <c r="N140" s="449">
        <f>'[7]July-20'!N140+N29</f>
        <v>907</v>
      </c>
      <c r="O140" s="449">
        <f>'[7]July-20'!O140+O29</f>
        <v>0</v>
      </c>
      <c r="P140" s="449">
        <f>'[7]July-20'!P140+P29</f>
        <v>0</v>
      </c>
      <c r="Q140" s="449">
        <f>'[7]July-20'!Q140+Q29</f>
        <v>6</v>
      </c>
      <c r="R140" s="449">
        <f>'[7]July-20'!R140+R29</f>
        <v>2</v>
      </c>
      <c r="S140" s="449">
        <f>'[7]July-20'!S140+S29</f>
        <v>123</v>
      </c>
      <c r="T140" s="449">
        <f>'[7]July-20'!T140+T29</f>
        <v>41</v>
      </c>
      <c r="U140" s="449">
        <f>'[7]July-20'!U140+U29</f>
        <v>0</v>
      </c>
      <c r="V140" s="449">
        <f>'[7]July-20'!V140+V29</f>
        <v>0</v>
      </c>
      <c r="W140" s="449">
        <f>'[7]July-20'!W140+W29</f>
        <v>0</v>
      </c>
      <c r="X140" s="449">
        <f>'[7]July-20'!X140+X29</f>
        <v>0</v>
      </c>
      <c r="Y140" s="449">
        <f>'[7]July-20'!Y140+Y29</f>
        <v>4</v>
      </c>
      <c r="Z140" s="449">
        <f>'[7]July-20'!Z140+Z29</f>
        <v>1</v>
      </c>
      <c r="AA140" s="449">
        <f>'[7]July-20'!AA140+AA29</f>
        <v>0</v>
      </c>
      <c r="AB140" s="449">
        <f>'[7]July-20'!AB140+AB29</f>
        <v>0</v>
      </c>
      <c r="AC140" s="449">
        <f>'[7]July-20'!AC140+AC29</f>
        <v>0</v>
      </c>
      <c r="AD140" s="449">
        <f>'[7]July-20'!AD140+AD29</f>
        <v>0</v>
      </c>
      <c r="AE140" s="449">
        <f>'[7]July-20'!AE140+AE29</f>
        <v>0</v>
      </c>
      <c r="AF140" s="449">
        <f>'[7]July-20'!AF140+AF29</f>
        <v>0</v>
      </c>
      <c r="AG140" s="449">
        <f>'[7]July-20'!AG140+AG29</f>
        <v>0</v>
      </c>
      <c r="AH140" s="449">
        <f>'[7]July-20'!AH140+AH29</f>
        <v>0</v>
      </c>
      <c r="AI140" s="449">
        <f>'[7]July-20'!AI140+AI29</f>
        <v>0</v>
      </c>
      <c r="AJ140" s="449">
        <f t="shared" si="17"/>
        <v>1245</v>
      </c>
      <c r="AK140" s="449">
        <f t="shared" si="18"/>
        <v>19361</v>
      </c>
      <c r="AL140" s="449">
        <f t="shared" si="19"/>
        <v>20606</v>
      </c>
      <c r="AM140" s="550">
        <f>'[7]July-20'!AL140+AL29</f>
        <v>20606</v>
      </c>
      <c r="AN140" s="489">
        <f t="shared" si="20"/>
        <v>0</v>
      </c>
      <c r="AO140" s="457"/>
    </row>
    <row r="141" spans="1:41" s="172" customFormat="1" ht="104.25" customHeight="1">
      <c r="A141" s="389">
        <v>18</v>
      </c>
      <c r="B141" s="389" t="s">
        <v>178</v>
      </c>
      <c r="C141" s="449">
        <f>'[7]July-20'!C141+C30</f>
        <v>0</v>
      </c>
      <c r="D141" s="449">
        <f>'[7]July-20'!D141+D30</f>
        <v>0</v>
      </c>
      <c r="E141" s="449">
        <f>'[7]July-20'!E141+E30</f>
        <v>0</v>
      </c>
      <c r="F141" s="449">
        <f>'[7]July-20'!F141+F30</f>
        <v>0</v>
      </c>
      <c r="G141" s="449">
        <f>'[7]July-20'!G141+G30</f>
        <v>494</v>
      </c>
      <c r="H141" s="449">
        <f>'[7]July-20'!H141+H30</f>
        <v>10555</v>
      </c>
      <c r="I141" s="449">
        <f>'[7]July-20'!I141+I30</f>
        <v>4</v>
      </c>
      <c r="J141" s="449">
        <f>'[7]July-20'!J141+J30</f>
        <v>2</v>
      </c>
      <c r="K141" s="449">
        <f>'[7]July-20'!K141+K30</f>
        <v>218</v>
      </c>
      <c r="L141" s="449">
        <f>'[7]July-20'!L141+L30</f>
        <v>1768</v>
      </c>
      <c r="M141" s="449">
        <f>'[7]July-20'!M141+M30</f>
        <v>237</v>
      </c>
      <c r="N141" s="449">
        <f>'[7]July-20'!N141+N30</f>
        <v>1069</v>
      </c>
      <c r="O141" s="449">
        <f>'[7]July-20'!O141+O30</f>
        <v>0</v>
      </c>
      <c r="P141" s="449">
        <f>'[7]July-20'!P141+P30</f>
        <v>0</v>
      </c>
      <c r="Q141" s="449">
        <f>'[7]July-20'!Q141+Q30</f>
        <v>0</v>
      </c>
      <c r="R141" s="449">
        <f>'[7]July-20'!R141+R30</f>
        <v>0</v>
      </c>
      <c r="S141" s="449">
        <f>'[7]July-20'!S141+S30</f>
        <v>53</v>
      </c>
      <c r="T141" s="449">
        <f>'[7]July-20'!T141+T30</f>
        <v>8</v>
      </c>
      <c r="U141" s="449">
        <f>'[7]July-20'!U141+U30</f>
        <v>0</v>
      </c>
      <c r="V141" s="449">
        <f>'[7]July-20'!V141+V30</f>
        <v>0</v>
      </c>
      <c r="W141" s="449">
        <f>'[7]July-20'!W141+W30</f>
        <v>0</v>
      </c>
      <c r="X141" s="449">
        <f>'[7]July-20'!X141+X30</f>
        <v>0</v>
      </c>
      <c r="Y141" s="449">
        <f>'[7]July-20'!Y141+Y30</f>
        <v>31</v>
      </c>
      <c r="Z141" s="449">
        <f>'[7]July-20'!Z141+Z30</f>
        <v>3</v>
      </c>
      <c r="AA141" s="449">
        <f>'[7]July-20'!AA141+AA30</f>
        <v>0</v>
      </c>
      <c r="AB141" s="449">
        <f>'[7]July-20'!AB141+AB30</f>
        <v>0</v>
      </c>
      <c r="AC141" s="449">
        <f>'[7]July-20'!AC141+AC30</f>
        <v>0</v>
      </c>
      <c r="AD141" s="449">
        <f>'[7]July-20'!AD141+AD30</f>
        <v>0</v>
      </c>
      <c r="AE141" s="449">
        <f>'[7]July-20'!AE141+AE30</f>
        <v>0</v>
      </c>
      <c r="AF141" s="449">
        <f>'[7]July-20'!AF141+AF30</f>
        <v>0</v>
      </c>
      <c r="AG141" s="449">
        <f>'[7]July-20'!AG141+AG30</f>
        <v>0</v>
      </c>
      <c r="AH141" s="449">
        <f>'[7]July-20'!AH141+AH30</f>
        <v>0</v>
      </c>
      <c r="AI141" s="449">
        <f>'[7]July-20'!AI141+AI30</f>
        <v>0</v>
      </c>
      <c r="AJ141" s="449">
        <f t="shared" si="17"/>
        <v>1037</v>
      </c>
      <c r="AK141" s="449">
        <f t="shared" si="18"/>
        <v>13405</v>
      </c>
      <c r="AL141" s="449">
        <f t="shared" si="19"/>
        <v>14442</v>
      </c>
      <c r="AM141" s="550">
        <f>'[7]July-20'!AL141+AL30</f>
        <v>14442</v>
      </c>
      <c r="AN141" s="489">
        <f t="shared" si="20"/>
        <v>0</v>
      </c>
      <c r="AO141" s="457"/>
    </row>
    <row r="142" spans="1:41" s="172" customFormat="1" ht="104.25" customHeight="1">
      <c r="A142" s="389">
        <v>19</v>
      </c>
      <c r="B142" s="389" t="s">
        <v>109</v>
      </c>
      <c r="C142" s="449">
        <f>'[7]July-20'!C142+C31</f>
        <v>0</v>
      </c>
      <c r="D142" s="449">
        <f>'[7]July-20'!D142+D31</f>
        <v>0</v>
      </c>
      <c r="E142" s="449">
        <f>'[7]July-20'!E142+E31</f>
        <v>0</v>
      </c>
      <c r="F142" s="449">
        <f>'[7]July-20'!F142+F31</f>
        <v>0</v>
      </c>
      <c r="G142" s="449">
        <f>'[7]July-20'!G142+G31</f>
        <v>318</v>
      </c>
      <c r="H142" s="449">
        <f>'[7]July-20'!H142+H31</f>
        <v>16240</v>
      </c>
      <c r="I142" s="449">
        <f>'[7]July-20'!I142+I31</f>
        <v>0</v>
      </c>
      <c r="J142" s="449">
        <f>'[7]July-20'!J142+J31</f>
        <v>0</v>
      </c>
      <c r="K142" s="449">
        <f>'[7]July-20'!K142+K31</f>
        <v>265</v>
      </c>
      <c r="L142" s="449">
        <f>'[7]July-20'!L142+L31</f>
        <v>1338</v>
      </c>
      <c r="M142" s="449">
        <f>'[7]July-20'!M142+M31</f>
        <v>193</v>
      </c>
      <c r="N142" s="449">
        <f>'[7]July-20'!N142+N31</f>
        <v>558</v>
      </c>
      <c r="O142" s="449">
        <f>'[7]July-20'!O142+O31</f>
        <v>0</v>
      </c>
      <c r="P142" s="449">
        <f>'[7]July-20'!P142+P31</f>
        <v>0</v>
      </c>
      <c r="Q142" s="449">
        <f>'[7]July-20'!Q142+Q31</f>
        <v>1</v>
      </c>
      <c r="R142" s="449">
        <f>'[7]July-20'!R142+R31</f>
        <v>1</v>
      </c>
      <c r="S142" s="449">
        <f>'[7]July-20'!S142+S31</f>
        <v>63</v>
      </c>
      <c r="T142" s="449">
        <f>'[7]July-20'!T142+T31</f>
        <v>8</v>
      </c>
      <c r="U142" s="449">
        <f>'[7]July-20'!U142+U31</f>
        <v>0</v>
      </c>
      <c r="V142" s="449">
        <f>'[7]July-20'!V142+V31</f>
        <v>0</v>
      </c>
      <c r="W142" s="449">
        <f>'[7]July-20'!W142+W31</f>
        <v>0</v>
      </c>
      <c r="X142" s="449">
        <f>'[7]July-20'!X142+X31</f>
        <v>0</v>
      </c>
      <c r="Y142" s="449">
        <f>'[7]July-20'!Y142+Y31</f>
        <v>0</v>
      </c>
      <c r="Z142" s="449">
        <f>'[7]July-20'!Z142+Z31</f>
        <v>0</v>
      </c>
      <c r="AA142" s="449">
        <f>'[7]July-20'!AA142+AA31</f>
        <v>0</v>
      </c>
      <c r="AB142" s="449">
        <f>'[7]July-20'!AB142+AB31</f>
        <v>0</v>
      </c>
      <c r="AC142" s="449">
        <f>'[7]July-20'!AC142+AC31</f>
        <v>0</v>
      </c>
      <c r="AD142" s="449">
        <f>'[7]July-20'!AD142+AD31</f>
        <v>0</v>
      </c>
      <c r="AE142" s="449">
        <f>'[7]July-20'!AE142+AE31</f>
        <v>0</v>
      </c>
      <c r="AF142" s="449">
        <f>'[7]July-20'!AF142+AF31</f>
        <v>0</v>
      </c>
      <c r="AG142" s="449">
        <f>'[7]July-20'!AG142+AG31</f>
        <v>0</v>
      </c>
      <c r="AH142" s="449">
        <f>'[7]July-20'!AH142+AH31</f>
        <v>0</v>
      </c>
      <c r="AI142" s="449">
        <f>'[7]July-20'!AI142+AI31</f>
        <v>0</v>
      </c>
      <c r="AJ142" s="449">
        <f t="shared" si="17"/>
        <v>840</v>
      </c>
      <c r="AK142" s="449">
        <f t="shared" si="18"/>
        <v>18145</v>
      </c>
      <c r="AL142" s="449">
        <f t="shared" si="19"/>
        <v>18985</v>
      </c>
      <c r="AM142" s="550">
        <f>'[7]July-20'!AL142+AL31</f>
        <v>18985</v>
      </c>
      <c r="AN142" s="489">
        <f t="shared" si="20"/>
        <v>0</v>
      </c>
      <c r="AO142" s="457"/>
    </row>
    <row r="143" spans="1:41" s="172" customFormat="1" ht="104.25" customHeight="1">
      <c r="A143" s="389">
        <v>20</v>
      </c>
      <c r="B143" s="389" t="s">
        <v>25</v>
      </c>
      <c r="C143" s="449">
        <f>'[7]July-20'!C143+C32</f>
        <v>0</v>
      </c>
      <c r="D143" s="449">
        <f>'[7]July-20'!D143+D32</f>
        <v>0</v>
      </c>
      <c r="E143" s="449">
        <f>'[7]July-20'!E143+E32</f>
        <v>0</v>
      </c>
      <c r="F143" s="449">
        <f>'[7]July-20'!F143+F32</f>
        <v>0</v>
      </c>
      <c r="G143" s="449">
        <f>'[7]July-20'!G143+G32</f>
        <v>1002</v>
      </c>
      <c r="H143" s="449">
        <f>'[7]July-20'!H143+H32</f>
        <v>2348</v>
      </c>
      <c r="I143" s="449">
        <f>'[7]July-20'!I143+I32</f>
        <v>6</v>
      </c>
      <c r="J143" s="449">
        <f>'[7]July-20'!J143+J32</f>
        <v>11</v>
      </c>
      <c r="K143" s="449">
        <f>'[7]July-20'!K143+K32</f>
        <v>985</v>
      </c>
      <c r="L143" s="449">
        <f>'[7]July-20'!L143+L32</f>
        <v>1066</v>
      </c>
      <c r="M143" s="449">
        <f>'[7]July-20'!M143+M32</f>
        <v>2309</v>
      </c>
      <c r="N143" s="449">
        <f>'[7]July-20'!N143+N32</f>
        <v>1810</v>
      </c>
      <c r="O143" s="449">
        <f>'[7]July-20'!O143+O32</f>
        <v>0</v>
      </c>
      <c r="P143" s="449">
        <f>'[7]July-20'!P143+P32</f>
        <v>0</v>
      </c>
      <c r="Q143" s="449">
        <f>'[7]July-20'!Q143+Q32</f>
        <v>12</v>
      </c>
      <c r="R143" s="449">
        <f>'[7]July-20'!R143+R32</f>
        <v>1</v>
      </c>
      <c r="S143" s="449">
        <f>'[7]July-20'!S143+S32</f>
        <v>717</v>
      </c>
      <c r="T143" s="449">
        <f>'[7]July-20'!T143+T32</f>
        <v>226</v>
      </c>
      <c r="U143" s="449">
        <f>'[7]July-20'!U143+U32</f>
        <v>0</v>
      </c>
      <c r="V143" s="449">
        <f>'[7]July-20'!V143+V32</f>
        <v>0</v>
      </c>
      <c r="W143" s="449">
        <f>'[7]July-20'!W143+W32</f>
        <v>0</v>
      </c>
      <c r="X143" s="449">
        <f>'[7]July-20'!X143+X32</f>
        <v>0</v>
      </c>
      <c r="Y143" s="449">
        <f>'[7]July-20'!Y143+Y32</f>
        <v>152</v>
      </c>
      <c r="Z143" s="449">
        <f>'[7]July-20'!Z143+Z32</f>
        <v>50</v>
      </c>
      <c r="AA143" s="449">
        <f>'[7]July-20'!AA143+AA32</f>
        <v>0</v>
      </c>
      <c r="AB143" s="449">
        <f>'[7]July-20'!AB143+AB32</f>
        <v>0</v>
      </c>
      <c r="AC143" s="449">
        <f>'[7]July-20'!AC143+AC32</f>
        <v>0</v>
      </c>
      <c r="AD143" s="449">
        <f>'[7]July-20'!AD143+AD32</f>
        <v>0</v>
      </c>
      <c r="AE143" s="449">
        <f>'[7]July-20'!AE143+AE32</f>
        <v>0</v>
      </c>
      <c r="AF143" s="449">
        <f>'[7]July-20'!AF143+AF32</f>
        <v>0</v>
      </c>
      <c r="AG143" s="449">
        <f>'[7]July-20'!AG143+AG32</f>
        <v>0</v>
      </c>
      <c r="AH143" s="449">
        <f>'[7]July-20'!AH143+AH32</f>
        <v>0</v>
      </c>
      <c r="AI143" s="449">
        <f>'[7]July-20'!AI143+AI32</f>
        <v>0</v>
      </c>
      <c r="AJ143" s="449">
        <f t="shared" si="17"/>
        <v>5183</v>
      </c>
      <c r="AK143" s="449">
        <f t="shared" si="18"/>
        <v>5512</v>
      </c>
      <c r="AL143" s="449">
        <f t="shared" si="19"/>
        <v>10695</v>
      </c>
      <c r="AM143" s="550">
        <f>'[7]July-20'!AL143+AL32</f>
        <v>10695</v>
      </c>
      <c r="AN143" s="489">
        <f t="shared" si="20"/>
        <v>0</v>
      </c>
      <c r="AO143" s="457"/>
    </row>
    <row r="144" spans="1:44" s="173" customFormat="1" ht="104.25" customHeight="1">
      <c r="A144" s="580" t="s">
        <v>107</v>
      </c>
      <c r="B144" s="581"/>
      <c r="C144" s="448">
        <f>SUM(C140:C143)</f>
        <v>0</v>
      </c>
      <c r="D144" s="448">
        <f aca="true" t="shared" si="28" ref="D144:AI144">SUM(D140:D143)</f>
        <v>0</v>
      </c>
      <c r="E144" s="448">
        <f t="shared" si="28"/>
        <v>0</v>
      </c>
      <c r="F144" s="448">
        <f t="shared" si="28"/>
        <v>0</v>
      </c>
      <c r="G144" s="448">
        <f t="shared" si="28"/>
        <v>2046</v>
      </c>
      <c r="H144" s="448">
        <f t="shared" si="28"/>
        <v>45248</v>
      </c>
      <c r="I144" s="448">
        <f t="shared" si="28"/>
        <v>12</v>
      </c>
      <c r="J144" s="448">
        <f t="shared" si="28"/>
        <v>15</v>
      </c>
      <c r="K144" s="448">
        <f t="shared" si="28"/>
        <v>1865</v>
      </c>
      <c r="L144" s="448">
        <f t="shared" si="28"/>
        <v>6475</v>
      </c>
      <c r="M144" s="448">
        <f t="shared" si="28"/>
        <v>3220</v>
      </c>
      <c r="N144" s="448">
        <f t="shared" si="28"/>
        <v>4344</v>
      </c>
      <c r="O144" s="448">
        <f t="shared" si="28"/>
        <v>0</v>
      </c>
      <c r="P144" s="448">
        <f t="shared" si="28"/>
        <v>0</v>
      </c>
      <c r="Q144" s="448">
        <f t="shared" si="28"/>
        <v>19</v>
      </c>
      <c r="R144" s="448">
        <f t="shared" si="28"/>
        <v>4</v>
      </c>
      <c r="S144" s="448">
        <f t="shared" si="28"/>
        <v>956</v>
      </c>
      <c r="T144" s="448">
        <f t="shared" si="28"/>
        <v>283</v>
      </c>
      <c r="U144" s="448">
        <f t="shared" si="28"/>
        <v>0</v>
      </c>
      <c r="V144" s="448">
        <f t="shared" si="28"/>
        <v>0</v>
      </c>
      <c r="W144" s="448">
        <f t="shared" si="28"/>
        <v>0</v>
      </c>
      <c r="X144" s="448">
        <f t="shared" si="28"/>
        <v>0</v>
      </c>
      <c r="Y144" s="448">
        <f t="shared" si="28"/>
        <v>187</v>
      </c>
      <c r="Z144" s="448">
        <f t="shared" si="28"/>
        <v>54</v>
      </c>
      <c r="AA144" s="448">
        <f t="shared" si="28"/>
        <v>0</v>
      </c>
      <c r="AB144" s="448">
        <f t="shared" si="28"/>
        <v>0</v>
      </c>
      <c r="AC144" s="448">
        <f t="shared" si="28"/>
        <v>0</v>
      </c>
      <c r="AD144" s="448">
        <f t="shared" si="28"/>
        <v>0</v>
      </c>
      <c r="AE144" s="448">
        <f t="shared" si="28"/>
        <v>0</v>
      </c>
      <c r="AF144" s="448">
        <f t="shared" si="28"/>
        <v>0</v>
      </c>
      <c r="AG144" s="448">
        <f t="shared" si="28"/>
        <v>0</v>
      </c>
      <c r="AH144" s="448">
        <f t="shared" si="28"/>
        <v>0</v>
      </c>
      <c r="AI144" s="448">
        <f t="shared" si="28"/>
        <v>0</v>
      </c>
      <c r="AJ144" s="448">
        <f t="shared" si="17"/>
        <v>8305</v>
      </c>
      <c r="AK144" s="448">
        <f t="shared" si="18"/>
        <v>56423</v>
      </c>
      <c r="AL144" s="448">
        <f t="shared" si="19"/>
        <v>64728</v>
      </c>
      <c r="AM144" s="551">
        <f>'[7]July-20'!AL144+AL33</f>
        <v>64728</v>
      </c>
      <c r="AN144" s="490">
        <f t="shared" si="20"/>
        <v>0</v>
      </c>
      <c r="AO144" s="551"/>
      <c r="AR144" s="281"/>
    </row>
    <row r="145" spans="1:41" s="172" customFormat="1" ht="104.25" customHeight="1">
      <c r="A145" s="389">
        <v>21</v>
      </c>
      <c r="B145" s="389" t="s">
        <v>26</v>
      </c>
      <c r="C145" s="449">
        <f>'[7]July-20'!C145+C34</f>
        <v>0</v>
      </c>
      <c r="D145" s="449">
        <f>'[7]July-20'!D145+D34</f>
        <v>0</v>
      </c>
      <c r="E145" s="449">
        <f>'[7]July-20'!E145+E34</f>
        <v>20</v>
      </c>
      <c r="F145" s="449">
        <f>'[7]July-20'!F145+F34</f>
        <v>35</v>
      </c>
      <c r="G145" s="449">
        <f>'[7]July-20'!G145+G34</f>
        <v>319</v>
      </c>
      <c r="H145" s="449">
        <f>'[7]July-20'!H145+H34</f>
        <v>8054</v>
      </c>
      <c r="I145" s="449">
        <f>'[7]July-20'!I145+I34</f>
        <v>0</v>
      </c>
      <c r="J145" s="449">
        <f>'[7]July-20'!J145+J34</f>
        <v>0</v>
      </c>
      <c r="K145" s="449">
        <f>'[7]July-20'!K145+K34</f>
        <v>269</v>
      </c>
      <c r="L145" s="449">
        <f>'[7]July-20'!L145+L34</f>
        <v>2901</v>
      </c>
      <c r="M145" s="449">
        <f>'[7]July-20'!M145+M34</f>
        <v>152</v>
      </c>
      <c r="N145" s="449">
        <f>'[7]July-20'!N145+N34</f>
        <v>1660</v>
      </c>
      <c r="O145" s="449">
        <f>'[7]July-20'!O145+O34</f>
        <v>0</v>
      </c>
      <c r="P145" s="449">
        <f>'[7]July-20'!P145+P34</f>
        <v>0</v>
      </c>
      <c r="Q145" s="449">
        <f>'[7]July-20'!Q145+Q34</f>
        <v>1</v>
      </c>
      <c r="R145" s="449">
        <f>'[7]July-20'!R145+R34</f>
        <v>2</v>
      </c>
      <c r="S145" s="449">
        <f>'[7]July-20'!S145+S34</f>
        <v>89</v>
      </c>
      <c r="T145" s="449">
        <f>'[7]July-20'!T145+T34</f>
        <v>68</v>
      </c>
      <c r="U145" s="449">
        <f>'[7]July-20'!U145+U34</f>
        <v>2</v>
      </c>
      <c r="V145" s="449">
        <f>'[7]July-20'!V145+V34</f>
        <v>0</v>
      </c>
      <c r="W145" s="449">
        <f>'[7]July-20'!W145+W34</f>
        <v>0</v>
      </c>
      <c r="X145" s="449">
        <f>'[7]July-20'!X145+X34</f>
        <v>0</v>
      </c>
      <c r="Y145" s="449">
        <f>'[7]July-20'!Y145+Y34</f>
        <v>5</v>
      </c>
      <c r="Z145" s="449">
        <f>'[7]July-20'!Z145+Z34</f>
        <v>0</v>
      </c>
      <c r="AA145" s="449">
        <f>'[7]July-20'!AA145+AA34</f>
        <v>0</v>
      </c>
      <c r="AB145" s="449">
        <f>'[7]July-20'!AB145+AB34</f>
        <v>0</v>
      </c>
      <c r="AC145" s="449">
        <f>'[7]July-20'!AC145+AC34</f>
        <v>0</v>
      </c>
      <c r="AD145" s="449">
        <f>'[7]July-20'!AD145+AD34</f>
        <v>0</v>
      </c>
      <c r="AE145" s="449">
        <f>'[7]July-20'!AE145+AE34</f>
        <v>0</v>
      </c>
      <c r="AF145" s="449">
        <f>'[7]July-20'!AF145+AF34</f>
        <v>0</v>
      </c>
      <c r="AG145" s="449">
        <f>'[7]July-20'!AG145+AG34</f>
        <v>0</v>
      </c>
      <c r="AH145" s="449">
        <f>'[7]July-20'!AH145+AH34</f>
        <v>0</v>
      </c>
      <c r="AI145" s="449">
        <f>'[7]July-20'!AI145+AI34</f>
        <v>0</v>
      </c>
      <c r="AJ145" s="449">
        <f t="shared" si="17"/>
        <v>857</v>
      </c>
      <c r="AK145" s="449">
        <f t="shared" si="18"/>
        <v>12720</v>
      </c>
      <c r="AL145" s="449">
        <f t="shared" si="19"/>
        <v>13577</v>
      </c>
      <c r="AM145" s="550">
        <f>'[7]July-20'!AL145+AL34</f>
        <v>13577</v>
      </c>
      <c r="AN145" s="489">
        <f t="shared" si="20"/>
        <v>0</v>
      </c>
      <c r="AO145" s="457"/>
    </row>
    <row r="146" spans="1:41" s="172" customFormat="1" ht="104.25" customHeight="1">
      <c r="A146" s="389">
        <v>22</v>
      </c>
      <c r="B146" s="389" t="s">
        <v>27</v>
      </c>
      <c r="C146" s="449">
        <f>'[7]July-20'!C146+C35</f>
        <v>0</v>
      </c>
      <c r="D146" s="449">
        <f>'[7]July-20'!D146+D35</f>
        <v>0</v>
      </c>
      <c r="E146" s="449">
        <f>'[7]July-20'!E146+E35</f>
        <v>55</v>
      </c>
      <c r="F146" s="449">
        <f>'[7]July-20'!F146+F35</f>
        <v>180</v>
      </c>
      <c r="G146" s="449">
        <f>'[7]July-20'!G146+G35</f>
        <v>329</v>
      </c>
      <c r="H146" s="449">
        <f>'[7]July-20'!H146+H35</f>
        <v>12825</v>
      </c>
      <c r="I146" s="449">
        <f>'[7]July-20'!I146+I35</f>
        <v>0</v>
      </c>
      <c r="J146" s="449">
        <f>'[7]July-20'!J146+J35</f>
        <v>0</v>
      </c>
      <c r="K146" s="449">
        <f>'[7]July-20'!K146+K35</f>
        <v>257</v>
      </c>
      <c r="L146" s="449">
        <f>'[7]July-20'!L146+L35</f>
        <v>3577</v>
      </c>
      <c r="M146" s="449">
        <f>'[7]July-20'!M146+M35</f>
        <v>324</v>
      </c>
      <c r="N146" s="449">
        <f>'[7]July-20'!N146+N35</f>
        <v>1690</v>
      </c>
      <c r="O146" s="449">
        <f>'[7]July-20'!O146+O35</f>
        <v>0</v>
      </c>
      <c r="P146" s="449">
        <f>'[7]July-20'!P146+P35</f>
        <v>0</v>
      </c>
      <c r="Q146" s="449">
        <f>'[7]July-20'!Q146+Q35</f>
        <v>127</v>
      </c>
      <c r="R146" s="449">
        <f>'[7]July-20'!R146+R35</f>
        <v>8</v>
      </c>
      <c r="S146" s="449">
        <f>'[7]July-20'!S146+S35</f>
        <v>86</v>
      </c>
      <c r="T146" s="449">
        <f>'[7]July-20'!T146+T35</f>
        <v>25</v>
      </c>
      <c r="U146" s="449">
        <f>'[7]July-20'!U146+U35</f>
        <v>0</v>
      </c>
      <c r="V146" s="449">
        <f>'[7]July-20'!V146+V35</f>
        <v>0</v>
      </c>
      <c r="W146" s="449">
        <f>'[7]July-20'!W146+W35</f>
        <v>0</v>
      </c>
      <c r="X146" s="449">
        <f>'[7]July-20'!X146+X35</f>
        <v>0</v>
      </c>
      <c r="Y146" s="449">
        <f>'[7]July-20'!Y146+Y35</f>
        <v>2</v>
      </c>
      <c r="Z146" s="449">
        <f>'[7]July-20'!Z146+Z35</f>
        <v>5</v>
      </c>
      <c r="AA146" s="449">
        <f>'[7]July-20'!AA146+AA35</f>
        <v>0</v>
      </c>
      <c r="AB146" s="449">
        <f>'[7]July-20'!AB146+AB35</f>
        <v>0</v>
      </c>
      <c r="AC146" s="449">
        <f>'[7]July-20'!AC146+AC35</f>
        <v>0</v>
      </c>
      <c r="AD146" s="449">
        <f>'[7]July-20'!AD146+AD35</f>
        <v>0</v>
      </c>
      <c r="AE146" s="449">
        <f>'[7]July-20'!AE146+AE35</f>
        <v>0</v>
      </c>
      <c r="AF146" s="449">
        <f>'[7]July-20'!AF146+AF35</f>
        <v>0</v>
      </c>
      <c r="AG146" s="449">
        <f>'[7]July-20'!AG146+AG35</f>
        <v>0</v>
      </c>
      <c r="AH146" s="449">
        <f>'[7]July-20'!AH146+AH35</f>
        <v>0</v>
      </c>
      <c r="AI146" s="449">
        <f>'[7]July-20'!AI146+AI35</f>
        <v>0</v>
      </c>
      <c r="AJ146" s="449">
        <f t="shared" si="17"/>
        <v>1180</v>
      </c>
      <c r="AK146" s="449">
        <f t="shared" si="18"/>
        <v>18310</v>
      </c>
      <c r="AL146" s="449">
        <f t="shared" si="19"/>
        <v>19490</v>
      </c>
      <c r="AM146" s="550">
        <f>'[7]July-20'!AL146+AL35</f>
        <v>19490</v>
      </c>
      <c r="AN146" s="489">
        <f t="shared" si="20"/>
        <v>0</v>
      </c>
      <c r="AO146" s="457"/>
    </row>
    <row r="147" spans="1:41" s="172" customFormat="1" ht="104.25" customHeight="1">
      <c r="A147" s="389">
        <v>23</v>
      </c>
      <c r="B147" s="389" t="s">
        <v>28</v>
      </c>
      <c r="C147" s="449">
        <f>'[7]July-20'!C147+C36</f>
        <v>0</v>
      </c>
      <c r="D147" s="449">
        <f>'[7]July-20'!D147+D36</f>
        <v>0</v>
      </c>
      <c r="E147" s="449">
        <f>'[7]July-20'!E147+E36</f>
        <v>0</v>
      </c>
      <c r="F147" s="449">
        <f>'[7]July-20'!F147+F36</f>
        <v>0</v>
      </c>
      <c r="G147" s="449">
        <f>'[7]July-20'!G147+G36</f>
        <v>69</v>
      </c>
      <c r="H147" s="449">
        <f>'[7]July-20'!H147+H36</f>
        <v>15248</v>
      </c>
      <c r="I147" s="449">
        <f>'[7]July-20'!I147+I36</f>
        <v>0</v>
      </c>
      <c r="J147" s="449">
        <f>'[7]July-20'!J147+J36</f>
        <v>0</v>
      </c>
      <c r="K147" s="449">
        <f>'[7]July-20'!K147+K36</f>
        <v>107</v>
      </c>
      <c r="L147" s="449">
        <f>'[7]July-20'!L147+L36</f>
        <v>3757</v>
      </c>
      <c r="M147" s="449">
        <f>'[7]July-20'!M147+M36</f>
        <v>147</v>
      </c>
      <c r="N147" s="449">
        <f>'[7]July-20'!N147+N36</f>
        <v>1828</v>
      </c>
      <c r="O147" s="449">
        <f>'[7]July-20'!O147+O36</f>
        <v>0</v>
      </c>
      <c r="P147" s="449">
        <f>'[7]July-20'!P147+P36</f>
        <v>0</v>
      </c>
      <c r="Q147" s="449">
        <f>'[7]July-20'!Q147+Q36</f>
        <v>27</v>
      </c>
      <c r="R147" s="449">
        <f>'[7]July-20'!R147+R36</f>
        <v>48</v>
      </c>
      <c r="S147" s="449">
        <f>'[7]July-20'!S147+S36</f>
        <v>51</v>
      </c>
      <c r="T147" s="449">
        <f>'[7]July-20'!T147+T36</f>
        <v>35</v>
      </c>
      <c r="U147" s="449">
        <f>'[7]July-20'!U147+U36</f>
        <v>0</v>
      </c>
      <c r="V147" s="449">
        <f>'[7]July-20'!V147+V36</f>
        <v>0</v>
      </c>
      <c r="W147" s="449">
        <f>'[7]July-20'!W147+W36</f>
        <v>0</v>
      </c>
      <c r="X147" s="449">
        <f>'[7]July-20'!X147+X36</f>
        <v>0</v>
      </c>
      <c r="Y147" s="449">
        <f>'[7]July-20'!Y147+Y36</f>
        <v>0</v>
      </c>
      <c r="Z147" s="449">
        <f>'[7]July-20'!Z147+Z36</f>
        <v>0</v>
      </c>
      <c r="AA147" s="449">
        <f>'[7]July-20'!AA147+AA36</f>
        <v>0</v>
      </c>
      <c r="AB147" s="449">
        <f>'[7]July-20'!AB147+AB36</f>
        <v>0</v>
      </c>
      <c r="AC147" s="449">
        <f>'[7]July-20'!AC147+AC36</f>
        <v>0</v>
      </c>
      <c r="AD147" s="449">
        <f>'[7]July-20'!AD147+AD36</f>
        <v>0</v>
      </c>
      <c r="AE147" s="449">
        <f>'[7]July-20'!AE147+AE36</f>
        <v>0</v>
      </c>
      <c r="AF147" s="449">
        <f>'[7]July-20'!AF147+AF36</f>
        <v>0</v>
      </c>
      <c r="AG147" s="449">
        <f>'[7]July-20'!AG147+AG36</f>
        <v>0</v>
      </c>
      <c r="AH147" s="449">
        <f>'[7]July-20'!AH147+AH36</f>
        <v>0</v>
      </c>
      <c r="AI147" s="449">
        <f>'[7]July-20'!AI147+AI36</f>
        <v>0</v>
      </c>
      <c r="AJ147" s="449">
        <f t="shared" si="17"/>
        <v>401</v>
      </c>
      <c r="AK147" s="449">
        <f t="shared" si="18"/>
        <v>20916</v>
      </c>
      <c r="AL147" s="449">
        <f t="shared" si="19"/>
        <v>21317</v>
      </c>
      <c r="AM147" s="550">
        <f>'[7]July-20'!AL147+AL36</f>
        <v>21317</v>
      </c>
      <c r="AN147" s="489">
        <f t="shared" si="20"/>
        <v>0</v>
      </c>
      <c r="AO147" s="457"/>
    </row>
    <row r="148" spans="1:41" s="172" customFormat="1" ht="104.25" customHeight="1">
      <c r="A148" s="389">
        <v>24</v>
      </c>
      <c r="B148" s="389" t="s">
        <v>45</v>
      </c>
      <c r="C148" s="449">
        <f>'[7]July-20'!C148+C37</f>
        <v>0</v>
      </c>
      <c r="D148" s="449">
        <f>'[7]July-20'!D148+D37</f>
        <v>0</v>
      </c>
      <c r="E148" s="449">
        <f>'[7]July-20'!E148+E37</f>
        <v>0</v>
      </c>
      <c r="F148" s="449">
        <f>'[7]July-20'!F148+F37</f>
        <v>33</v>
      </c>
      <c r="G148" s="449">
        <f>'[7]July-20'!G148+G37</f>
        <v>420</v>
      </c>
      <c r="H148" s="449">
        <f>'[7]July-20'!H148+H37</f>
        <v>9125</v>
      </c>
      <c r="I148" s="449">
        <f>'[7]July-20'!I148+I37</f>
        <v>0</v>
      </c>
      <c r="J148" s="449">
        <f>'[7]July-20'!J148+J37</f>
        <v>1</v>
      </c>
      <c r="K148" s="449">
        <f>'[7]July-20'!K148+K37</f>
        <v>478</v>
      </c>
      <c r="L148" s="449">
        <f>'[7]July-20'!L148+L37</f>
        <v>2724</v>
      </c>
      <c r="M148" s="449">
        <f>'[7]July-20'!M148+M37</f>
        <v>211</v>
      </c>
      <c r="N148" s="449">
        <f>'[7]July-20'!N148+N37</f>
        <v>1354</v>
      </c>
      <c r="O148" s="449">
        <f>'[7]July-20'!O148+O37</f>
        <v>1</v>
      </c>
      <c r="P148" s="449">
        <f>'[7]July-20'!P148+P37</f>
        <v>0</v>
      </c>
      <c r="Q148" s="449">
        <f>'[7]July-20'!Q148+Q37</f>
        <v>21</v>
      </c>
      <c r="R148" s="449">
        <f>'[7]July-20'!R148+R37</f>
        <v>30</v>
      </c>
      <c r="S148" s="449">
        <f>'[7]July-20'!S148+S37</f>
        <v>35</v>
      </c>
      <c r="T148" s="449">
        <f>'[7]July-20'!T148+T37</f>
        <v>47</v>
      </c>
      <c r="U148" s="449">
        <f>'[7]July-20'!U148+U37</f>
        <v>0</v>
      </c>
      <c r="V148" s="449">
        <f>'[7]July-20'!V148+V37</f>
        <v>3</v>
      </c>
      <c r="W148" s="449">
        <f>'[7]July-20'!W148+W37</f>
        <v>0</v>
      </c>
      <c r="X148" s="449">
        <f>'[7]July-20'!X148+X37</f>
        <v>0</v>
      </c>
      <c r="Y148" s="449">
        <f>'[7]July-20'!Y148+Y37</f>
        <v>4</v>
      </c>
      <c r="Z148" s="449">
        <f>'[7]July-20'!Z148+Z37</f>
        <v>1</v>
      </c>
      <c r="AA148" s="449">
        <f>'[7]July-20'!AA148+AA37</f>
        <v>0</v>
      </c>
      <c r="AB148" s="449">
        <f>'[7]July-20'!AB148+AB37</f>
        <v>1</v>
      </c>
      <c r="AC148" s="449">
        <f>'[7]July-20'!AC148+AC37</f>
        <v>0</v>
      </c>
      <c r="AD148" s="449">
        <f>'[7]July-20'!AD148+AD37</f>
        <v>0</v>
      </c>
      <c r="AE148" s="449">
        <f>'[7]July-20'!AE148+AE37</f>
        <v>0</v>
      </c>
      <c r="AF148" s="449">
        <f>'[7]July-20'!AF148+AF37</f>
        <v>0</v>
      </c>
      <c r="AG148" s="449">
        <f>'[7]July-20'!AG148+AG37</f>
        <v>0</v>
      </c>
      <c r="AH148" s="449">
        <f>'[7]July-20'!AH148+AH37</f>
        <v>0</v>
      </c>
      <c r="AI148" s="449">
        <f>'[7]July-20'!AI148+AI37</f>
        <v>0</v>
      </c>
      <c r="AJ148" s="449">
        <f t="shared" si="17"/>
        <v>1170</v>
      </c>
      <c r="AK148" s="449">
        <f t="shared" si="18"/>
        <v>13319</v>
      </c>
      <c r="AL148" s="449">
        <f t="shared" si="19"/>
        <v>14489</v>
      </c>
      <c r="AM148" s="550">
        <f>'[7]July-20'!AL148+AL37</f>
        <v>14489</v>
      </c>
      <c r="AN148" s="489">
        <f t="shared" si="20"/>
        <v>0</v>
      </c>
      <c r="AO148" s="457"/>
    </row>
    <row r="149" spans="1:41" s="173" customFormat="1" ht="104.25" customHeight="1">
      <c r="A149" s="580" t="s">
        <v>29</v>
      </c>
      <c r="B149" s="581"/>
      <c r="C149" s="448">
        <f>SUM(C145:C148)</f>
        <v>0</v>
      </c>
      <c r="D149" s="448">
        <f aca="true" t="shared" si="29" ref="D149:AI149">SUM(D145:D148)</f>
        <v>0</v>
      </c>
      <c r="E149" s="448">
        <f t="shared" si="29"/>
        <v>75</v>
      </c>
      <c r="F149" s="448">
        <f t="shared" si="29"/>
        <v>248</v>
      </c>
      <c r="G149" s="448">
        <f t="shared" si="29"/>
        <v>1137</v>
      </c>
      <c r="H149" s="448">
        <f t="shared" si="29"/>
        <v>45252</v>
      </c>
      <c r="I149" s="448">
        <f t="shared" si="29"/>
        <v>0</v>
      </c>
      <c r="J149" s="448">
        <f t="shared" si="29"/>
        <v>1</v>
      </c>
      <c r="K149" s="448">
        <f t="shared" si="29"/>
        <v>1111</v>
      </c>
      <c r="L149" s="448">
        <f t="shared" si="29"/>
        <v>12959</v>
      </c>
      <c r="M149" s="448">
        <f t="shared" si="29"/>
        <v>834</v>
      </c>
      <c r="N149" s="448">
        <f t="shared" si="29"/>
        <v>6532</v>
      </c>
      <c r="O149" s="448">
        <f t="shared" si="29"/>
        <v>1</v>
      </c>
      <c r="P149" s="448">
        <f t="shared" si="29"/>
        <v>0</v>
      </c>
      <c r="Q149" s="448">
        <f t="shared" si="29"/>
        <v>176</v>
      </c>
      <c r="R149" s="448">
        <f t="shared" si="29"/>
        <v>88</v>
      </c>
      <c r="S149" s="448">
        <f t="shared" si="29"/>
        <v>261</v>
      </c>
      <c r="T149" s="448">
        <f t="shared" si="29"/>
        <v>175</v>
      </c>
      <c r="U149" s="448">
        <f t="shared" si="29"/>
        <v>2</v>
      </c>
      <c r="V149" s="448">
        <f t="shared" si="29"/>
        <v>3</v>
      </c>
      <c r="W149" s="448">
        <f t="shared" si="29"/>
        <v>0</v>
      </c>
      <c r="X149" s="448">
        <f t="shared" si="29"/>
        <v>0</v>
      </c>
      <c r="Y149" s="448">
        <f t="shared" si="29"/>
        <v>11</v>
      </c>
      <c r="Z149" s="448">
        <f t="shared" si="29"/>
        <v>6</v>
      </c>
      <c r="AA149" s="448">
        <f t="shared" si="29"/>
        <v>0</v>
      </c>
      <c r="AB149" s="448">
        <f t="shared" si="29"/>
        <v>1</v>
      </c>
      <c r="AC149" s="448">
        <f t="shared" si="29"/>
        <v>0</v>
      </c>
      <c r="AD149" s="448">
        <f t="shared" si="29"/>
        <v>0</v>
      </c>
      <c r="AE149" s="448">
        <f t="shared" si="29"/>
        <v>0</v>
      </c>
      <c r="AF149" s="448">
        <f t="shared" si="29"/>
        <v>0</v>
      </c>
      <c r="AG149" s="448">
        <f t="shared" si="29"/>
        <v>0</v>
      </c>
      <c r="AH149" s="448">
        <f t="shared" si="29"/>
        <v>0</v>
      </c>
      <c r="AI149" s="448">
        <f t="shared" si="29"/>
        <v>0</v>
      </c>
      <c r="AJ149" s="448">
        <f t="shared" si="17"/>
        <v>3608</v>
      </c>
      <c r="AK149" s="448">
        <f t="shared" si="18"/>
        <v>65265</v>
      </c>
      <c r="AL149" s="448">
        <f t="shared" si="19"/>
        <v>68873</v>
      </c>
      <c r="AM149" s="551">
        <f>'[7]July-20'!AL149+AL38</f>
        <v>68873</v>
      </c>
      <c r="AN149" s="490">
        <f t="shared" si="20"/>
        <v>0</v>
      </c>
      <c r="AO149" s="272">
        <f>13808+135</f>
        <v>13943</v>
      </c>
    </row>
    <row r="150" spans="1:41" s="553" customFormat="1" ht="104.25" customHeight="1">
      <c r="A150" s="580" t="s">
        <v>30</v>
      </c>
      <c r="B150" s="581"/>
      <c r="C150" s="448">
        <f>SUM(C149,C144,C139)</f>
        <v>0</v>
      </c>
      <c r="D150" s="448">
        <f aca="true" t="shared" si="30" ref="D150:AI150">SUM(D149,D144,D139)</f>
        <v>0</v>
      </c>
      <c r="E150" s="448">
        <f t="shared" si="30"/>
        <v>75</v>
      </c>
      <c r="F150" s="448">
        <f t="shared" si="30"/>
        <v>248</v>
      </c>
      <c r="G150" s="448">
        <f t="shared" si="30"/>
        <v>4934</v>
      </c>
      <c r="H150" s="448">
        <f t="shared" si="30"/>
        <v>104500</v>
      </c>
      <c r="I150" s="448">
        <f t="shared" si="30"/>
        <v>12</v>
      </c>
      <c r="J150" s="448">
        <f t="shared" si="30"/>
        <v>16</v>
      </c>
      <c r="K150" s="448">
        <f t="shared" si="30"/>
        <v>4538</v>
      </c>
      <c r="L150" s="448">
        <f t="shared" si="30"/>
        <v>25341</v>
      </c>
      <c r="M150" s="448">
        <f t="shared" si="30"/>
        <v>5900</v>
      </c>
      <c r="N150" s="448">
        <f t="shared" si="30"/>
        <v>14653</v>
      </c>
      <c r="O150" s="448">
        <f t="shared" si="30"/>
        <v>1</v>
      </c>
      <c r="P150" s="448">
        <f t="shared" si="30"/>
        <v>0</v>
      </c>
      <c r="Q150" s="448">
        <f t="shared" si="30"/>
        <v>195</v>
      </c>
      <c r="R150" s="448">
        <f t="shared" si="30"/>
        <v>146</v>
      </c>
      <c r="S150" s="448">
        <f t="shared" si="30"/>
        <v>1857</v>
      </c>
      <c r="T150" s="448">
        <f t="shared" si="30"/>
        <v>827</v>
      </c>
      <c r="U150" s="448">
        <f t="shared" si="30"/>
        <v>2</v>
      </c>
      <c r="V150" s="448">
        <f t="shared" si="30"/>
        <v>3</v>
      </c>
      <c r="W150" s="448">
        <f t="shared" si="30"/>
        <v>0</v>
      </c>
      <c r="X150" s="448">
        <f t="shared" si="30"/>
        <v>0</v>
      </c>
      <c r="Y150" s="448">
        <f t="shared" si="30"/>
        <v>293</v>
      </c>
      <c r="Z150" s="448">
        <f t="shared" si="30"/>
        <v>228</v>
      </c>
      <c r="AA150" s="448">
        <f t="shared" si="30"/>
        <v>0</v>
      </c>
      <c r="AB150" s="448">
        <f t="shared" si="30"/>
        <v>2</v>
      </c>
      <c r="AC150" s="448">
        <f t="shared" si="30"/>
        <v>0</v>
      </c>
      <c r="AD150" s="448">
        <f t="shared" si="30"/>
        <v>0</v>
      </c>
      <c r="AE150" s="448">
        <f t="shared" si="30"/>
        <v>0</v>
      </c>
      <c r="AF150" s="448">
        <f t="shared" si="30"/>
        <v>0</v>
      </c>
      <c r="AG150" s="448">
        <f t="shared" si="30"/>
        <v>5</v>
      </c>
      <c r="AH150" s="448">
        <f t="shared" si="30"/>
        <v>0</v>
      </c>
      <c r="AI150" s="448">
        <f t="shared" si="30"/>
        <v>4</v>
      </c>
      <c r="AJ150" s="448">
        <f t="shared" si="17"/>
        <v>17816</v>
      </c>
      <c r="AK150" s="448">
        <f t="shared" si="18"/>
        <v>145964</v>
      </c>
      <c r="AL150" s="448">
        <f t="shared" si="19"/>
        <v>163780</v>
      </c>
      <c r="AM150" s="551">
        <f>'[7]July-20'!AL150+AL39</f>
        <v>163780</v>
      </c>
      <c r="AN150" s="490">
        <f t="shared" si="20"/>
        <v>0</v>
      </c>
      <c r="AO150" s="490">
        <f>AO149-11</f>
        <v>13932</v>
      </c>
    </row>
    <row r="151" spans="1:41" s="172" customFormat="1" ht="104.25" customHeight="1">
      <c r="A151" s="389">
        <v>25</v>
      </c>
      <c r="B151" s="389" t="s">
        <v>31</v>
      </c>
      <c r="C151" s="449">
        <f>'[7]July-20'!C151+C40</f>
        <v>0</v>
      </c>
      <c r="D151" s="449">
        <f>'[7]July-20'!D151+D40</f>
        <v>0</v>
      </c>
      <c r="E151" s="449">
        <f>'[7]July-20'!E151+E40</f>
        <v>10</v>
      </c>
      <c r="F151" s="449">
        <f>'[7]July-20'!F151+F40</f>
        <v>93</v>
      </c>
      <c r="G151" s="449">
        <f>'[7]July-20'!G151+G40</f>
        <v>472</v>
      </c>
      <c r="H151" s="449">
        <f>'[7]July-20'!H151+H40</f>
        <v>17394</v>
      </c>
      <c r="I151" s="449">
        <f>'[7]July-20'!I151+I40</f>
        <v>0</v>
      </c>
      <c r="J151" s="449">
        <f>'[7]July-20'!J151+J40</f>
        <v>0</v>
      </c>
      <c r="K151" s="449">
        <f>'[7]July-20'!K151+K40</f>
        <v>430</v>
      </c>
      <c r="L151" s="449">
        <f>'[7]July-20'!L151+L40</f>
        <v>3787</v>
      </c>
      <c r="M151" s="449">
        <f>'[7]July-20'!M151+M40</f>
        <v>492</v>
      </c>
      <c r="N151" s="449">
        <f>'[7]July-20'!N151+N40</f>
        <v>3528</v>
      </c>
      <c r="O151" s="449">
        <f>'[7]July-20'!O151+O40</f>
        <v>0</v>
      </c>
      <c r="P151" s="449">
        <f>'[7]July-20'!P151+P40</f>
        <v>0</v>
      </c>
      <c r="Q151" s="449">
        <f>'[7]July-20'!Q151+Q40</f>
        <v>23</v>
      </c>
      <c r="R151" s="449">
        <f>'[7]July-20'!R151+R40</f>
        <v>11</v>
      </c>
      <c r="S151" s="449">
        <f>'[7]July-20'!S151+S40</f>
        <v>238</v>
      </c>
      <c r="T151" s="449">
        <f>'[7]July-20'!T151+T40</f>
        <v>252</v>
      </c>
      <c r="U151" s="449">
        <f>'[7]July-20'!U151+U40</f>
        <v>4</v>
      </c>
      <c r="V151" s="449">
        <f>'[7]July-20'!V151+V40</f>
        <v>6</v>
      </c>
      <c r="W151" s="449">
        <f>'[7]July-20'!W151+W40</f>
        <v>0</v>
      </c>
      <c r="X151" s="449">
        <f>'[7]July-20'!X151+X40</f>
        <v>0</v>
      </c>
      <c r="Y151" s="449">
        <f>'[7]July-20'!Y151+Y40</f>
        <v>62</v>
      </c>
      <c r="Z151" s="449">
        <f>'[7]July-20'!Z151+Z40</f>
        <v>24</v>
      </c>
      <c r="AA151" s="449">
        <f>'[7]July-20'!AA151+AA40</f>
        <v>0</v>
      </c>
      <c r="AB151" s="449">
        <f>'[7]July-20'!AB151+AB40</f>
        <v>0</v>
      </c>
      <c r="AC151" s="449">
        <f>'[7]July-20'!AC151+AC40</f>
        <v>0</v>
      </c>
      <c r="AD151" s="449">
        <f>'[7]July-20'!AD151+AD40</f>
        <v>0</v>
      </c>
      <c r="AE151" s="449">
        <f>'[7]July-20'!AE151+AE40</f>
        <v>0</v>
      </c>
      <c r="AF151" s="449">
        <f>'[7]July-20'!AF151+AF40</f>
        <v>0</v>
      </c>
      <c r="AG151" s="449">
        <f>'[7]July-20'!AG151+AG40</f>
        <v>0</v>
      </c>
      <c r="AH151" s="449">
        <f>'[7]July-20'!AH151+AH40</f>
        <v>0</v>
      </c>
      <c r="AI151" s="449">
        <f>'[7]July-20'!AI151+AI40</f>
        <v>0</v>
      </c>
      <c r="AJ151" s="449">
        <f t="shared" si="17"/>
        <v>1731</v>
      </c>
      <c r="AK151" s="449">
        <f t="shared" si="18"/>
        <v>25095</v>
      </c>
      <c r="AL151" s="449">
        <f t="shared" si="19"/>
        <v>26826</v>
      </c>
      <c r="AM151" s="550">
        <f>'[7]July-20'!AL151+AL40</f>
        <v>26826</v>
      </c>
      <c r="AN151" s="489">
        <f t="shared" si="20"/>
        <v>0</v>
      </c>
      <c r="AO151" s="276"/>
    </row>
    <row r="152" spans="1:41" s="172" customFormat="1" ht="104.25" customHeight="1">
      <c r="A152" s="389">
        <v>26</v>
      </c>
      <c r="B152" s="389" t="s">
        <v>174</v>
      </c>
      <c r="C152" s="449">
        <f>'[7]July-20'!C152+C41</f>
        <v>0</v>
      </c>
      <c r="D152" s="449">
        <f>'[7]July-20'!D152+D41</f>
        <v>0</v>
      </c>
      <c r="E152" s="449">
        <f>'[7]July-20'!E152+E41</f>
        <v>0</v>
      </c>
      <c r="F152" s="449">
        <f>'[7]July-20'!F152+F41</f>
        <v>25</v>
      </c>
      <c r="G152" s="449">
        <f>'[7]July-20'!G152+G41</f>
        <v>27</v>
      </c>
      <c r="H152" s="449">
        <f>'[7]July-20'!H152+H41</f>
        <v>11815</v>
      </c>
      <c r="I152" s="449">
        <f>'[7]July-20'!I152+I41</f>
        <v>0</v>
      </c>
      <c r="J152" s="449">
        <f>'[7]July-20'!J152+J41</f>
        <v>0</v>
      </c>
      <c r="K152" s="449">
        <f>'[7]July-20'!K152+K41</f>
        <v>48</v>
      </c>
      <c r="L152" s="449">
        <f>'[7]July-20'!L152+L41</f>
        <v>1164</v>
      </c>
      <c r="M152" s="449">
        <f>'[7]July-20'!M152+M41</f>
        <v>33</v>
      </c>
      <c r="N152" s="449">
        <f>'[7]July-20'!N152+N41</f>
        <v>969</v>
      </c>
      <c r="O152" s="449">
        <f>'[7]July-20'!O152+O41</f>
        <v>0</v>
      </c>
      <c r="P152" s="449">
        <f>'[7]July-20'!P152+P41</f>
        <v>0</v>
      </c>
      <c r="Q152" s="449">
        <f>'[7]July-20'!Q152+Q41</f>
        <v>4</v>
      </c>
      <c r="R152" s="449">
        <f>'[7]July-20'!R152+R41</f>
        <v>1</v>
      </c>
      <c r="S152" s="449">
        <f>'[7]July-20'!S152+S41</f>
        <v>9</v>
      </c>
      <c r="T152" s="449">
        <f>'[7]July-20'!T152+T41</f>
        <v>15</v>
      </c>
      <c r="U152" s="449">
        <f>'[7]July-20'!U152+U41</f>
        <v>0</v>
      </c>
      <c r="V152" s="449">
        <f>'[7]July-20'!V152+V41</f>
        <v>0</v>
      </c>
      <c r="W152" s="449">
        <f>'[7]July-20'!W152+W41</f>
        <v>0</v>
      </c>
      <c r="X152" s="449">
        <f>'[7]July-20'!X152+X41</f>
        <v>0</v>
      </c>
      <c r="Y152" s="449">
        <f>'[7]July-20'!Y152+Y41</f>
        <v>6</v>
      </c>
      <c r="Z152" s="449">
        <f>'[7]July-20'!Z152+Z41</f>
        <v>5</v>
      </c>
      <c r="AA152" s="449">
        <f>'[7]July-20'!AA152+AA41</f>
        <v>0</v>
      </c>
      <c r="AB152" s="449">
        <f>'[7]July-20'!AB152+AB41</f>
        <v>0</v>
      </c>
      <c r="AC152" s="449">
        <f>'[7]July-20'!AC152+AC41</f>
        <v>0</v>
      </c>
      <c r="AD152" s="449">
        <f>'[7]July-20'!AD152+AD41</f>
        <v>0</v>
      </c>
      <c r="AE152" s="449">
        <f>'[7]July-20'!AE152+AE41</f>
        <v>0</v>
      </c>
      <c r="AF152" s="449">
        <f>'[7]July-20'!AF152+AF41</f>
        <v>0</v>
      </c>
      <c r="AG152" s="449">
        <f>'[7]July-20'!AG152+AG41</f>
        <v>0</v>
      </c>
      <c r="AH152" s="449">
        <f>'[7]July-20'!AH152+AH41</f>
        <v>0</v>
      </c>
      <c r="AI152" s="449">
        <f>'[7]July-20'!AI152+AI41</f>
        <v>0</v>
      </c>
      <c r="AJ152" s="449">
        <f t="shared" si="17"/>
        <v>127</v>
      </c>
      <c r="AK152" s="449">
        <f t="shared" si="18"/>
        <v>13994</v>
      </c>
      <c r="AL152" s="449">
        <f t="shared" si="19"/>
        <v>14121</v>
      </c>
      <c r="AM152" s="550">
        <f>'[7]July-20'!AL152+AL41</f>
        <v>14121</v>
      </c>
      <c r="AN152" s="489">
        <f t="shared" si="20"/>
        <v>0</v>
      </c>
      <c r="AO152" s="276"/>
    </row>
    <row r="153" spans="1:41" s="172" customFormat="1" ht="104.25" customHeight="1">
      <c r="A153" s="389">
        <v>27</v>
      </c>
      <c r="B153" s="389" t="s">
        <v>32</v>
      </c>
      <c r="C153" s="449">
        <f>'[7]July-20'!C153+C42</f>
        <v>0</v>
      </c>
      <c r="D153" s="449">
        <f>'[7]July-20'!D153+D42</f>
        <v>0</v>
      </c>
      <c r="E153" s="449">
        <f>'[7]July-20'!E153+E42</f>
        <v>4</v>
      </c>
      <c r="F153" s="449">
        <f>'[7]July-20'!F153+F42</f>
        <v>201</v>
      </c>
      <c r="G153" s="449">
        <f>'[7]July-20'!G153+G42</f>
        <v>200</v>
      </c>
      <c r="H153" s="449">
        <f>'[7]July-20'!H153+H42</f>
        <v>10352</v>
      </c>
      <c r="I153" s="449">
        <f>'[7]July-20'!I153+I42</f>
        <v>0</v>
      </c>
      <c r="J153" s="449">
        <f>'[7]July-20'!J153+J42</f>
        <v>0</v>
      </c>
      <c r="K153" s="449">
        <f>'[7]July-20'!K153+K42</f>
        <v>199</v>
      </c>
      <c r="L153" s="449">
        <f>'[7]July-20'!L153+L42</f>
        <v>3298</v>
      </c>
      <c r="M153" s="449">
        <f>'[7]July-20'!M153+M42</f>
        <v>228</v>
      </c>
      <c r="N153" s="449">
        <f>'[7]July-20'!N153+N42</f>
        <v>1869</v>
      </c>
      <c r="O153" s="449">
        <f>'[7]July-20'!O153+O42</f>
        <v>0</v>
      </c>
      <c r="P153" s="449">
        <f>'[7]July-20'!P153+P42</f>
        <v>0</v>
      </c>
      <c r="Q153" s="449">
        <f>'[7]July-20'!Q153+Q42</f>
        <v>5</v>
      </c>
      <c r="R153" s="449">
        <f>'[7]July-20'!R153+R42</f>
        <v>6</v>
      </c>
      <c r="S153" s="449">
        <f>'[7]July-20'!S153+S42</f>
        <v>45</v>
      </c>
      <c r="T153" s="449">
        <f>'[7]July-20'!T153+T42</f>
        <v>15</v>
      </c>
      <c r="U153" s="449">
        <f>'[7]July-20'!U153+U42</f>
        <v>0</v>
      </c>
      <c r="V153" s="449">
        <f>'[7]July-20'!V153+V42</f>
        <v>0</v>
      </c>
      <c r="W153" s="449">
        <f>'[7]July-20'!W153+W42</f>
        <v>0</v>
      </c>
      <c r="X153" s="449">
        <f>'[7]July-20'!X153+X42</f>
        <v>0</v>
      </c>
      <c r="Y153" s="449">
        <f>'[7]July-20'!Y153+Y42</f>
        <v>2</v>
      </c>
      <c r="Z153" s="449">
        <f>'[7]July-20'!Z153+Z42</f>
        <v>0</v>
      </c>
      <c r="AA153" s="449">
        <f>'[7]July-20'!AA153+AA42</f>
        <v>0</v>
      </c>
      <c r="AB153" s="449">
        <f>'[7]July-20'!AB153+AB42</f>
        <v>0</v>
      </c>
      <c r="AC153" s="449">
        <f>'[7]July-20'!AC153+AC42</f>
        <v>0</v>
      </c>
      <c r="AD153" s="449">
        <f>'[7]July-20'!AD153+AD42</f>
        <v>0</v>
      </c>
      <c r="AE153" s="449">
        <f>'[7]July-20'!AE153+AE42</f>
        <v>0</v>
      </c>
      <c r="AF153" s="449">
        <f>'[7]July-20'!AF153+AF42</f>
        <v>0</v>
      </c>
      <c r="AG153" s="449">
        <f>'[7]July-20'!AG153+AG42</f>
        <v>0</v>
      </c>
      <c r="AH153" s="449">
        <f>'[7]July-20'!AH153+AH42</f>
        <v>0</v>
      </c>
      <c r="AI153" s="449">
        <f>'[7]July-20'!AI153+AI42</f>
        <v>0</v>
      </c>
      <c r="AJ153" s="449">
        <f t="shared" si="17"/>
        <v>683</v>
      </c>
      <c r="AK153" s="449">
        <f t="shared" si="18"/>
        <v>15741</v>
      </c>
      <c r="AL153" s="449">
        <f t="shared" si="19"/>
        <v>16424</v>
      </c>
      <c r="AM153" s="550">
        <f>'[7]July-20'!AL153+AL42</f>
        <v>16424</v>
      </c>
      <c r="AN153" s="489">
        <f t="shared" si="20"/>
        <v>0</v>
      </c>
      <c r="AO153" s="470"/>
    </row>
    <row r="154" spans="1:41" s="172" customFormat="1" ht="104.25" customHeight="1">
      <c r="A154" s="389">
        <v>28</v>
      </c>
      <c r="B154" s="389" t="s">
        <v>33</v>
      </c>
      <c r="C154" s="449">
        <f>'[7]July-20'!C154+C43</f>
        <v>0</v>
      </c>
      <c r="D154" s="449">
        <f>'[7]July-20'!D154+D43</f>
        <v>0</v>
      </c>
      <c r="E154" s="449">
        <f>'[7]July-20'!E154+E43</f>
        <v>2</v>
      </c>
      <c r="F154" s="449">
        <f>'[7]July-20'!F154+F43</f>
        <v>96</v>
      </c>
      <c r="G154" s="449">
        <f>'[7]July-20'!G154+G43</f>
        <v>117</v>
      </c>
      <c r="H154" s="449">
        <f>'[7]July-20'!H154+H43</f>
        <v>14072</v>
      </c>
      <c r="I154" s="449">
        <f>'[7]July-20'!I154+I43</f>
        <v>0</v>
      </c>
      <c r="J154" s="449">
        <f>'[7]July-20'!J154+J43</f>
        <v>0</v>
      </c>
      <c r="K154" s="449">
        <f>'[7]July-20'!K154+K43</f>
        <v>196</v>
      </c>
      <c r="L154" s="449">
        <f>'[7]July-20'!L154+L43</f>
        <v>4265</v>
      </c>
      <c r="M154" s="449">
        <f>'[7]July-20'!M154+M43</f>
        <v>161</v>
      </c>
      <c r="N154" s="449">
        <f>'[7]July-20'!N154+N43</f>
        <v>2612</v>
      </c>
      <c r="O154" s="449">
        <f>'[7]July-20'!O154+O43</f>
        <v>0</v>
      </c>
      <c r="P154" s="449">
        <f>'[7]July-20'!P154+P43</f>
        <v>0</v>
      </c>
      <c r="Q154" s="449">
        <f>'[7]July-20'!Q154+Q43</f>
        <v>0</v>
      </c>
      <c r="R154" s="449">
        <f>'[7]July-20'!R154+R43</f>
        <v>0</v>
      </c>
      <c r="S154" s="449">
        <f>'[7]July-20'!S154+S43</f>
        <v>35</v>
      </c>
      <c r="T154" s="449">
        <f>'[7]July-20'!T154+T43</f>
        <v>41</v>
      </c>
      <c r="U154" s="449">
        <f>'[7]July-20'!U154+U43</f>
        <v>0</v>
      </c>
      <c r="V154" s="449">
        <f>'[7]July-20'!V154+V43</f>
        <v>0</v>
      </c>
      <c r="W154" s="449">
        <f>'[7]July-20'!W154+W43</f>
        <v>0</v>
      </c>
      <c r="X154" s="449">
        <f>'[7]July-20'!X154+X43</f>
        <v>0</v>
      </c>
      <c r="Y154" s="449">
        <f>'[7]July-20'!Y154+Y43</f>
        <v>0</v>
      </c>
      <c r="Z154" s="449">
        <f>'[7]July-20'!Z154+Z43</f>
        <v>0</v>
      </c>
      <c r="AA154" s="449">
        <f>'[7]July-20'!AA154+AA43</f>
        <v>0</v>
      </c>
      <c r="AB154" s="449">
        <f>'[7]July-20'!AB154+AB43</f>
        <v>0</v>
      </c>
      <c r="AC154" s="449">
        <f>'[7]July-20'!AC154+AC43</f>
        <v>0</v>
      </c>
      <c r="AD154" s="449">
        <f>'[7]July-20'!AD154+AD43</f>
        <v>0</v>
      </c>
      <c r="AE154" s="449">
        <f>'[7]July-20'!AE154+AE43</f>
        <v>0</v>
      </c>
      <c r="AF154" s="449">
        <f>'[7]July-20'!AF154+AF43</f>
        <v>0</v>
      </c>
      <c r="AG154" s="449">
        <f>'[7]July-20'!AG154+AG43</f>
        <v>0</v>
      </c>
      <c r="AH154" s="449">
        <f>'[7]July-20'!AH154+AH43</f>
        <v>0</v>
      </c>
      <c r="AI154" s="449">
        <f>'[7]July-20'!AI154+AI43</f>
        <v>0</v>
      </c>
      <c r="AJ154" s="449">
        <f t="shared" si="17"/>
        <v>511</v>
      </c>
      <c r="AK154" s="449">
        <f t="shared" si="18"/>
        <v>21086</v>
      </c>
      <c r="AL154" s="449">
        <f t="shared" si="19"/>
        <v>21597</v>
      </c>
      <c r="AM154" s="550">
        <f>'[7]July-20'!AL154+AL43</f>
        <v>21597</v>
      </c>
      <c r="AN154" s="489">
        <f t="shared" si="20"/>
        <v>0</v>
      </c>
      <c r="AO154" s="470"/>
    </row>
    <row r="155" spans="1:41" s="173" customFormat="1" ht="104.25" customHeight="1">
      <c r="A155" s="580" t="s">
        <v>34</v>
      </c>
      <c r="B155" s="581"/>
      <c r="C155" s="448">
        <f>SUM(C151:C154)</f>
        <v>0</v>
      </c>
      <c r="D155" s="448">
        <f aca="true" t="shared" si="31" ref="D155:AI155">SUM(D151:D154)</f>
        <v>0</v>
      </c>
      <c r="E155" s="448">
        <f t="shared" si="31"/>
        <v>16</v>
      </c>
      <c r="F155" s="448">
        <f t="shared" si="31"/>
        <v>415</v>
      </c>
      <c r="G155" s="448">
        <f t="shared" si="31"/>
        <v>816</v>
      </c>
      <c r="H155" s="448">
        <f t="shared" si="31"/>
        <v>53633</v>
      </c>
      <c r="I155" s="448">
        <f t="shared" si="31"/>
        <v>0</v>
      </c>
      <c r="J155" s="448">
        <f t="shared" si="31"/>
        <v>0</v>
      </c>
      <c r="K155" s="448">
        <f t="shared" si="31"/>
        <v>873</v>
      </c>
      <c r="L155" s="448">
        <f t="shared" si="31"/>
        <v>12514</v>
      </c>
      <c r="M155" s="448">
        <f t="shared" si="31"/>
        <v>914</v>
      </c>
      <c r="N155" s="448">
        <f t="shared" si="31"/>
        <v>8978</v>
      </c>
      <c r="O155" s="448">
        <f t="shared" si="31"/>
        <v>0</v>
      </c>
      <c r="P155" s="448">
        <f t="shared" si="31"/>
        <v>0</v>
      </c>
      <c r="Q155" s="448">
        <f t="shared" si="31"/>
        <v>32</v>
      </c>
      <c r="R155" s="448">
        <f t="shared" si="31"/>
        <v>18</v>
      </c>
      <c r="S155" s="448">
        <f t="shared" si="31"/>
        <v>327</v>
      </c>
      <c r="T155" s="448">
        <f t="shared" si="31"/>
        <v>323</v>
      </c>
      <c r="U155" s="448">
        <f t="shared" si="31"/>
        <v>4</v>
      </c>
      <c r="V155" s="448">
        <f t="shared" si="31"/>
        <v>6</v>
      </c>
      <c r="W155" s="448">
        <f t="shared" si="31"/>
        <v>0</v>
      </c>
      <c r="X155" s="448">
        <f t="shared" si="31"/>
        <v>0</v>
      </c>
      <c r="Y155" s="448">
        <f t="shared" si="31"/>
        <v>70</v>
      </c>
      <c r="Z155" s="448">
        <f t="shared" si="31"/>
        <v>29</v>
      </c>
      <c r="AA155" s="448">
        <f t="shared" si="31"/>
        <v>0</v>
      </c>
      <c r="AB155" s="448">
        <f t="shared" si="31"/>
        <v>0</v>
      </c>
      <c r="AC155" s="448">
        <f t="shared" si="31"/>
        <v>0</v>
      </c>
      <c r="AD155" s="448">
        <f t="shared" si="31"/>
        <v>0</v>
      </c>
      <c r="AE155" s="448">
        <f t="shared" si="31"/>
        <v>0</v>
      </c>
      <c r="AF155" s="448">
        <f t="shared" si="31"/>
        <v>0</v>
      </c>
      <c r="AG155" s="448">
        <f t="shared" si="31"/>
        <v>0</v>
      </c>
      <c r="AH155" s="448">
        <f t="shared" si="31"/>
        <v>0</v>
      </c>
      <c r="AI155" s="448">
        <f t="shared" si="31"/>
        <v>0</v>
      </c>
      <c r="AJ155" s="448">
        <f t="shared" si="17"/>
        <v>3052</v>
      </c>
      <c r="AK155" s="448">
        <f t="shared" si="18"/>
        <v>75916</v>
      </c>
      <c r="AL155" s="448">
        <f t="shared" si="19"/>
        <v>78968</v>
      </c>
      <c r="AM155" s="551">
        <f>'[7]July-20'!AL155+AL44</f>
        <v>78968</v>
      </c>
      <c r="AN155" s="490">
        <f t="shared" si="20"/>
        <v>0</v>
      </c>
      <c r="AO155" s="552"/>
    </row>
    <row r="156" spans="1:41" s="172" customFormat="1" ht="104.25" customHeight="1">
      <c r="A156" s="389">
        <v>29</v>
      </c>
      <c r="B156" s="389" t="s">
        <v>35</v>
      </c>
      <c r="C156" s="449">
        <f>'[7]July-20'!C156+C45</f>
        <v>0</v>
      </c>
      <c r="D156" s="449">
        <f>'[7]July-20'!D156+D45</f>
        <v>0</v>
      </c>
      <c r="E156" s="449">
        <f>'[7]July-20'!E156+E45</f>
        <v>3</v>
      </c>
      <c r="F156" s="449">
        <f>'[7]July-20'!F156+F45</f>
        <v>435</v>
      </c>
      <c r="G156" s="449">
        <f>'[7]July-20'!G156+G45</f>
        <v>122</v>
      </c>
      <c r="H156" s="449">
        <f>'[7]July-20'!H156+H45</f>
        <v>21164</v>
      </c>
      <c r="I156" s="449">
        <f>'[7]July-20'!I156+I45</f>
        <v>0</v>
      </c>
      <c r="J156" s="449">
        <f>'[7]July-20'!J156+J45</f>
        <v>0</v>
      </c>
      <c r="K156" s="449">
        <f>'[7]July-20'!K156+K45</f>
        <v>253</v>
      </c>
      <c r="L156" s="449">
        <f>'[7]July-20'!L156+L45</f>
        <v>3513</v>
      </c>
      <c r="M156" s="449">
        <f>'[7]July-20'!M156+M45</f>
        <v>1041</v>
      </c>
      <c r="N156" s="449">
        <f>'[7]July-20'!N156+N45</f>
        <v>2279</v>
      </c>
      <c r="O156" s="449">
        <f>'[7]July-20'!O156+O45</f>
        <v>0</v>
      </c>
      <c r="P156" s="449">
        <f>'[7]July-20'!P156+P45</f>
        <v>0</v>
      </c>
      <c r="Q156" s="449">
        <f>'[7]July-20'!Q156+Q45</f>
        <v>22</v>
      </c>
      <c r="R156" s="449">
        <f>'[7]July-20'!R156+R45</f>
        <v>0</v>
      </c>
      <c r="S156" s="449">
        <f>'[7]July-20'!S156+S45</f>
        <v>564</v>
      </c>
      <c r="T156" s="449">
        <f>'[7]July-20'!T156+T45</f>
        <v>13</v>
      </c>
      <c r="U156" s="449">
        <f>'[7]July-20'!U156+U45</f>
        <v>0</v>
      </c>
      <c r="V156" s="449">
        <f>'[7]July-20'!V156+V45</f>
        <v>0</v>
      </c>
      <c r="W156" s="449">
        <f>'[7]July-20'!W156+W45</f>
        <v>0</v>
      </c>
      <c r="X156" s="449">
        <f>'[7]July-20'!X156+X45</f>
        <v>0</v>
      </c>
      <c r="Y156" s="449">
        <f>'[7]July-20'!Y156+Y45</f>
        <v>7</v>
      </c>
      <c r="Z156" s="449">
        <f>'[7]July-20'!Z156+Z45</f>
        <v>3</v>
      </c>
      <c r="AA156" s="449">
        <f>'[7]July-20'!AA156+AA45</f>
        <v>0</v>
      </c>
      <c r="AB156" s="449">
        <f>'[7]July-20'!AB156+AB45</f>
        <v>0</v>
      </c>
      <c r="AC156" s="449">
        <f>'[7]July-20'!AC156+AC45</f>
        <v>0</v>
      </c>
      <c r="AD156" s="449">
        <f>'[7]July-20'!AD156+AD45</f>
        <v>0</v>
      </c>
      <c r="AE156" s="449">
        <f>'[7]July-20'!AE156+AE45</f>
        <v>0</v>
      </c>
      <c r="AF156" s="449">
        <f>'[7]July-20'!AF156+AF45</f>
        <v>0</v>
      </c>
      <c r="AG156" s="449">
        <f>'[7]July-20'!AG156+AG45</f>
        <v>0</v>
      </c>
      <c r="AH156" s="449">
        <f>'[7]July-20'!AH156+AH45</f>
        <v>0</v>
      </c>
      <c r="AI156" s="449">
        <f>'[7]July-20'!AI156+AI45</f>
        <v>0</v>
      </c>
      <c r="AJ156" s="449">
        <f t="shared" si="17"/>
        <v>2012</v>
      </c>
      <c r="AK156" s="449">
        <f t="shared" si="18"/>
        <v>27407</v>
      </c>
      <c r="AL156" s="449">
        <f t="shared" si="19"/>
        <v>29419</v>
      </c>
      <c r="AM156" s="550">
        <f>'[7]July-20'!AL156+AL45</f>
        <v>29419</v>
      </c>
      <c r="AN156" s="489">
        <f t="shared" si="20"/>
        <v>0</v>
      </c>
      <c r="AO156" s="470"/>
    </row>
    <row r="157" spans="1:41" s="172" customFormat="1" ht="104.25" customHeight="1">
      <c r="A157" s="389">
        <v>30</v>
      </c>
      <c r="B157" s="389" t="s">
        <v>36</v>
      </c>
      <c r="C157" s="449">
        <f>'[7]July-20'!C157+C46</f>
        <v>0</v>
      </c>
      <c r="D157" s="449">
        <f>'[7]July-20'!D157+D46</f>
        <v>0</v>
      </c>
      <c r="E157" s="449">
        <f>'[7]July-20'!E157+E46</f>
        <v>0</v>
      </c>
      <c r="F157" s="449">
        <f>'[7]July-20'!F157+F46</f>
        <v>233</v>
      </c>
      <c r="G157" s="449">
        <f>'[7]July-20'!G157+G46</f>
        <v>173</v>
      </c>
      <c r="H157" s="449">
        <f>'[7]July-20'!H157+H46</f>
        <v>11469</v>
      </c>
      <c r="I157" s="449">
        <f>'[7]July-20'!I157+I46</f>
        <v>0</v>
      </c>
      <c r="J157" s="449">
        <f>'[7]July-20'!J157+J46</f>
        <v>1</v>
      </c>
      <c r="K157" s="449">
        <f>'[7]July-20'!K157+K46</f>
        <v>164</v>
      </c>
      <c r="L157" s="449">
        <f>'[7]July-20'!L157+L46</f>
        <v>2729</v>
      </c>
      <c r="M157" s="449">
        <f>'[7]July-20'!M157+M46</f>
        <v>490</v>
      </c>
      <c r="N157" s="449">
        <f>'[7]July-20'!N157+N46</f>
        <v>2123</v>
      </c>
      <c r="O157" s="449">
        <f>'[7]July-20'!O157+O46</f>
        <v>0</v>
      </c>
      <c r="P157" s="449">
        <f>'[7]July-20'!P157+P46</f>
        <v>0</v>
      </c>
      <c r="Q157" s="449">
        <f>'[7]July-20'!Q157+Q46</f>
        <v>0</v>
      </c>
      <c r="R157" s="449">
        <f>'[7]July-20'!R157+R46</f>
        <v>0</v>
      </c>
      <c r="S157" s="449">
        <f>'[7]July-20'!S157+S46</f>
        <v>70</v>
      </c>
      <c r="T157" s="449">
        <f>'[7]July-20'!T157+T46</f>
        <v>87</v>
      </c>
      <c r="U157" s="449">
        <f>'[7]July-20'!U157+U46</f>
        <v>0</v>
      </c>
      <c r="V157" s="449">
        <f>'[7]July-20'!V157+V46</f>
        <v>0</v>
      </c>
      <c r="W157" s="449">
        <f>'[7]July-20'!W157+W46</f>
        <v>0</v>
      </c>
      <c r="X157" s="449">
        <f>'[7]July-20'!X157+X46</f>
        <v>0</v>
      </c>
      <c r="Y157" s="449">
        <f>'[7]July-20'!Y157+Y46</f>
        <v>17</v>
      </c>
      <c r="Z157" s="449">
        <f>'[7]July-20'!Z157+Z46</f>
        <v>55</v>
      </c>
      <c r="AA157" s="449">
        <f>'[7]July-20'!AA157+AA46</f>
        <v>0</v>
      </c>
      <c r="AB157" s="449">
        <f>'[7]July-20'!AB157+AB46</f>
        <v>1</v>
      </c>
      <c r="AC157" s="449">
        <f>'[7]July-20'!AC157+AC46</f>
        <v>0</v>
      </c>
      <c r="AD157" s="449">
        <f>'[7]July-20'!AD157+AD46</f>
        <v>0</v>
      </c>
      <c r="AE157" s="449">
        <f>'[7]July-20'!AE157+AE46</f>
        <v>0</v>
      </c>
      <c r="AF157" s="449">
        <f>'[7]July-20'!AF157+AF46</f>
        <v>0</v>
      </c>
      <c r="AG157" s="449">
        <f>'[7]July-20'!AG157+AG46</f>
        <v>0</v>
      </c>
      <c r="AH157" s="449">
        <f>'[7]July-20'!AH157+AH46</f>
        <v>0</v>
      </c>
      <c r="AI157" s="449">
        <f>'[7]July-20'!AI157+AI46</f>
        <v>0</v>
      </c>
      <c r="AJ157" s="449">
        <f t="shared" si="17"/>
        <v>914</v>
      </c>
      <c r="AK157" s="449">
        <f t="shared" si="18"/>
        <v>16698</v>
      </c>
      <c r="AL157" s="449">
        <f t="shared" si="19"/>
        <v>17612</v>
      </c>
      <c r="AM157" s="550">
        <f>'[7]July-20'!AL157+AL46</f>
        <v>17612</v>
      </c>
      <c r="AN157" s="489">
        <f t="shared" si="20"/>
        <v>0</v>
      </c>
      <c r="AO157" s="470"/>
    </row>
    <row r="158" spans="1:41" s="172" customFormat="1" ht="104.25" customHeight="1">
      <c r="A158" s="389">
        <v>31</v>
      </c>
      <c r="B158" s="389" t="s">
        <v>37</v>
      </c>
      <c r="C158" s="449">
        <f>'[7]July-20'!C158+C47</f>
        <v>0</v>
      </c>
      <c r="D158" s="449">
        <f>'[7]July-20'!D158+D47</f>
        <v>0</v>
      </c>
      <c r="E158" s="449">
        <f>'[7]July-20'!E158+E47</f>
        <v>1</v>
      </c>
      <c r="F158" s="449">
        <f>'[7]July-20'!F158+F47</f>
        <v>74</v>
      </c>
      <c r="G158" s="449">
        <f>'[7]July-20'!G158+G47</f>
        <v>115</v>
      </c>
      <c r="H158" s="449">
        <f>'[7]July-20'!H158+H47</f>
        <v>19893</v>
      </c>
      <c r="I158" s="449">
        <f>'[7]July-20'!I158+I47</f>
        <v>0</v>
      </c>
      <c r="J158" s="449">
        <f>'[7]July-20'!J158+J47</f>
        <v>0</v>
      </c>
      <c r="K158" s="449">
        <f>'[7]July-20'!K158+K47</f>
        <v>222</v>
      </c>
      <c r="L158" s="449">
        <f>'[7]July-20'!L158+L47</f>
        <v>2735</v>
      </c>
      <c r="M158" s="449">
        <f>'[7]July-20'!M158+M47</f>
        <v>569</v>
      </c>
      <c r="N158" s="449">
        <f>'[7]July-20'!N158+N47</f>
        <v>1824</v>
      </c>
      <c r="O158" s="449">
        <f>'[7]July-20'!O158+O47</f>
        <v>1</v>
      </c>
      <c r="P158" s="449">
        <f>'[7]July-20'!P158+P47</f>
        <v>2</v>
      </c>
      <c r="Q158" s="449">
        <f>'[7]July-20'!Q158+Q47</f>
        <v>0</v>
      </c>
      <c r="R158" s="449">
        <f>'[7]July-20'!R158+R47</f>
        <v>0</v>
      </c>
      <c r="S158" s="449">
        <f>'[7]July-20'!S158+S47</f>
        <v>69</v>
      </c>
      <c r="T158" s="449">
        <f>'[7]July-20'!T158+T47</f>
        <v>18</v>
      </c>
      <c r="U158" s="449">
        <f>'[7]July-20'!U158+U47</f>
        <v>0</v>
      </c>
      <c r="V158" s="449">
        <f>'[7]July-20'!V158+V47</f>
        <v>0</v>
      </c>
      <c r="W158" s="449">
        <f>'[7]July-20'!W158+W47</f>
        <v>0</v>
      </c>
      <c r="X158" s="449">
        <f>'[7]July-20'!X158+X47</f>
        <v>0</v>
      </c>
      <c r="Y158" s="449">
        <f>'[7]July-20'!Y158+Y47</f>
        <v>1</v>
      </c>
      <c r="Z158" s="449">
        <f>'[7]July-20'!Z158+Z47</f>
        <v>2</v>
      </c>
      <c r="AA158" s="449">
        <f>'[7]July-20'!AA158+AA47</f>
        <v>0</v>
      </c>
      <c r="AB158" s="449">
        <f>'[7]July-20'!AB158+AB47</f>
        <v>0</v>
      </c>
      <c r="AC158" s="449">
        <f>'[7]July-20'!AC158+AC47</f>
        <v>0</v>
      </c>
      <c r="AD158" s="449">
        <f>'[7]July-20'!AD158+AD47</f>
        <v>0</v>
      </c>
      <c r="AE158" s="449">
        <f>'[7]July-20'!AE158+AE47</f>
        <v>0</v>
      </c>
      <c r="AF158" s="449">
        <f>'[7]July-20'!AF158+AF47</f>
        <v>0</v>
      </c>
      <c r="AG158" s="449">
        <f>'[7]July-20'!AG158+AG47</f>
        <v>0</v>
      </c>
      <c r="AH158" s="449">
        <f>'[7]July-20'!AH158+AH47</f>
        <v>0</v>
      </c>
      <c r="AI158" s="449">
        <f>'[7]July-20'!AI158+AI47</f>
        <v>0</v>
      </c>
      <c r="AJ158" s="449">
        <f t="shared" si="17"/>
        <v>978</v>
      </c>
      <c r="AK158" s="449">
        <f t="shared" si="18"/>
        <v>24548</v>
      </c>
      <c r="AL158" s="449">
        <f t="shared" si="19"/>
        <v>25526</v>
      </c>
      <c r="AM158" s="550">
        <f>'[7]July-20'!AL158+AL47</f>
        <v>25526</v>
      </c>
      <c r="AN158" s="489">
        <f t="shared" si="20"/>
        <v>0</v>
      </c>
      <c r="AO158" s="276"/>
    </row>
    <row r="159" spans="1:41" s="172" customFormat="1" ht="104.25" customHeight="1">
      <c r="A159" s="389">
        <v>32</v>
      </c>
      <c r="B159" s="389" t="s">
        <v>38</v>
      </c>
      <c r="C159" s="449">
        <f>'[7]July-20'!C159+C48</f>
        <v>0</v>
      </c>
      <c r="D159" s="449">
        <f>'[7]July-20'!D159+D48</f>
        <v>0</v>
      </c>
      <c r="E159" s="449">
        <f>'[7]July-20'!E159+E48</f>
        <v>1</v>
      </c>
      <c r="F159" s="449">
        <f>'[7]July-20'!F159+F48</f>
        <v>260</v>
      </c>
      <c r="G159" s="449">
        <f>'[7]July-20'!G159+G48</f>
        <v>97</v>
      </c>
      <c r="H159" s="449">
        <f>'[7]July-20'!H159+H48</f>
        <v>16485</v>
      </c>
      <c r="I159" s="449">
        <f>'[7]July-20'!I159+I48</f>
        <v>0</v>
      </c>
      <c r="J159" s="449">
        <f>'[7]July-20'!J159+J48</f>
        <v>4</v>
      </c>
      <c r="K159" s="449">
        <f>'[7]July-20'!K159+K48</f>
        <v>101</v>
      </c>
      <c r="L159" s="449">
        <f>'[7]July-20'!L159+L48</f>
        <v>2271</v>
      </c>
      <c r="M159" s="449">
        <f>'[7]July-20'!M159+M48</f>
        <v>413</v>
      </c>
      <c r="N159" s="449">
        <f>'[7]July-20'!N159+N48</f>
        <v>1475</v>
      </c>
      <c r="O159" s="449">
        <f>'[7]July-20'!O159+O48</f>
        <v>5</v>
      </c>
      <c r="P159" s="449">
        <f>'[7]July-20'!P159+P48</f>
        <v>1</v>
      </c>
      <c r="Q159" s="449">
        <f>'[7]July-20'!Q159+Q48</f>
        <v>3</v>
      </c>
      <c r="R159" s="449">
        <f>'[7]July-20'!R159+R48</f>
        <v>4</v>
      </c>
      <c r="S159" s="449">
        <f>'[7]July-20'!S159+S48</f>
        <v>35</v>
      </c>
      <c r="T159" s="449">
        <f>'[7]July-20'!T159+T48</f>
        <v>7</v>
      </c>
      <c r="U159" s="449">
        <f>'[7]July-20'!U159+U48</f>
        <v>4</v>
      </c>
      <c r="V159" s="449">
        <f>'[7]July-20'!V159+V48</f>
        <v>1</v>
      </c>
      <c r="W159" s="449">
        <f>'[7]July-20'!W159+W48</f>
        <v>0</v>
      </c>
      <c r="X159" s="449">
        <f>'[7]July-20'!X159+X48</f>
        <v>0</v>
      </c>
      <c r="Y159" s="449">
        <f>'[7]July-20'!Y159+Y48</f>
        <v>1</v>
      </c>
      <c r="Z159" s="449">
        <f>'[7]July-20'!Z159+Z48</f>
        <v>1</v>
      </c>
      <c r="AA159" s="449">
        <f>'[7]July-20'!AA159+AA48</f>
        <v>0</v>
      </c>
      <c r="AB159" s="449">
        <f>'[7]July-20'!AB159+AB48</f>
        <v>0</v>
      </c>
      <c r="AC159" s="449">
        <f>'[7]July-20'!AC159+AC48</f>
        <v>0</v>
      </c>
      <c r="AD159" s="449">
        <f>'[7]July-20'!AD159+AD48</f>
        <v>0</v>
      </c>
      <c r="AE159" s="449">
        <f>'[7]July-20'!AE159+AE48</f>
        <v>0</v>
      </c>
      <c r="AF159" s="449">
        <f>'[7]July-20'!AF159+AF48</f>
        <v>0</v>
      </c>
      <c r="AG159" s="449">
        <f>'[7]July-20'!AG159+AG48</f>
        <v>0</v>
      </c>
      <c r="AH159" s="449">
        <f>'[7]July-20'!AH159+AH48</f>
        <v>0</v>
      </c>
      <c r="AI159" s="449">
        <f>'[7]July-20'!AI159+AI48</f>
        <v>0</v>
      </c>
      <c r="AJ159" s="449">
        <f t="shared" si="17"/>
        <v>660</v>
      </c>
      <c r="AK159" s="449">
        <f t="shared" si="18"/>
        <v>20509</v>
      </c>
      <c r="AL159" s="449">
        <f t="shared" si="19"/>
        <v>21169</v>
      </c>
      <c r="AM159" s="550">
        <f>'[7]July-20'!AL159+AL48</f>
        <v>21169</v>
      </c>
      <c r="AN159" s="489">
        <f t="shared" si="20"/>
        <v>0</v>
      </c>
      <c r="AO159" s="470"/>
    </row>
    <row r="160" spans="1:41" s="173" customFormat="1" ht="104.25" customHeight="1">
      <c r="A160" s="580" t="s">
        <v>39</v>
      </c>
      <c r="B160" s="581"/>
      <c r="C160" s="448">
        <f>SUM(C156:C159)</f>
        <v>0</v>
      </c>
      <c r="D160" s="448">
        <f aca="true" t="shared" si="32" ref="D160:AI160">SUM(D156:D159)</f>
        <v>0</v>
      </c>
      <c r="E160" s="448">
        <f t="shared" si="32"/>
        <v>5</v>
      </c>
      <c r="F160" s="448">
        <f t="shared" si="32"/>
        <v>1002</v>
      </c>
      <c r="G160" s="448">
        <f t="shared" si="32"/>
        <v>507</v>
      </c>
      <c r="H160" s="448">
        <f t="shared" si="32"/>
        <v>69011</v>
      </c>
      <c r="I160" s="448">
        <f t="shared" si="32"/>
        <v>0</v>
      </c>
      <c r="J160" s="448">
        <f t="shared" si="32"/>
        <v>5</v>
      </c>
      <c r="K160" s="448">
        <f t="shared" si="32"/>
        <v>740</v>
      </c>
      <c r="L160" s="448">
        <f t="shared" si="32"/>
        <v>11248</v>
      </c>
      <c r="M160" s="448">
        <f t="shared" si="32"/>
        <v>2513</v>
      </c>
      <c r="N160" s="448">
        <f t="shared" si="32"/>
        <v>7701</v>
      </c>
      <c r="O160" s="448">
        <f t="shared" si="32"/>
        <v>6</v>
      </c>
      <c r="P160" s="448">
        <f t="shared" si="32"/>
        <v>3</v>
      </c>
      <c r="Q160" s="448">
        <f t="shared" si="32"/>
        <v>25</v>
      </c>
      <c r="R160" s="448">
        <f t="shared" si="32"/>
        <v>4</v>
      </c>
      <c r="S160" s="448">
        <f t="shared" si="32"/>
        <v>738</v>
      </c>
      <c r="T160" s="448">
        <f t="shared" si="32"/>
        <v>125</v>
      </c>
      <c r="U160" s="448">
        <f t="shared" si="32"/>
        <v>4</v>
      </c>
      <c r="V160" s="448">
        <f t="shared" si="32"/>
        <v>1</v>
      </c>
      <c r="W160" s="448">
        <f t="shared" si="32"/>
        <v>0</v>
      </c>
      <c r="X160" s="448">
        <f t="shared" si="32"/>
        <v>0</v>
      </c>
      <c r="Y160" s="448">
        <f t="shared" si="32"/>
        <v>26</v>
      </c>
      <c r="Z160" s="448">
        <f t="shared" si="32"/>
        <v>61</v>
      </c>
      <c r="AA160" s="448">
        <f t="shared" si="32"/>
        <v>0</v>
      </c>
      <c r="AB160" s="448">
        <f t="shared" si="32"/>
        <v>1</v>
      </c>
      <c r="AC160" s="448">
        <f t="shared" si="32"/>
        <v>0</v>
      </c>
      <c r="AD160" s="448">
        <f t="shared" si="32"/>
        <v>0</v>
      </c>
      <c r="AE160" s="448">
        <f t="shared" si="32"/>
        <v>0</v>
      </c>
      <c r="AF160" s="448">
        <f t="shared" si="32"/>
        <v>0</v>
      </c>
      <c r="AG160" s="448">
        <f t="shared" si="32"/>
        <v>0</v>
      </c>
      <c r="AH160" s="448">
        <f t="shared" si="32"/>
        <v>0</v>
      </c>
      <c r="AI160" s="448">
        <f t="shared" si="32"/>
        <v>0</v>
      </c>
      <c r="AJ160" s="448">
        <f t="shared" si="17"/>
        <v>4564</v>
      </c>
      <c r="AK160" s="448">
        <f t="shared" si="18"/>
        <v>89162</v>
      </c>
      <c r="AL160" s="448">
        <f t="shared" si="19"/>
        <v>93726</v>
      </c>
      <c r="AM160" s="551">
        <f>'[7]July-20'!AL160+AL49</f>
        <v>93726</v>
      </c>
      <c r="AN160" s="490">
        <f t="shared" si="20"/>
        <v>0</v>
      </c>
      <c r="AO160" s="480"/>
    </row>
    <row r="161" spans="1:40" s="553" customFormat="1" ht="104.25" customHeight="1">
      <c r="A161" s="580" t="s">
        <v>105</v>
      </c>
      <c r="B161" s="581"/>
      <c r="C161" s="448">
        <f>SUM(C160,C155)</f>
        <v>0</v>
      </c>
      <c r="D161" s="448">
        <f aca="true" t="shared" si="33" ref="D161:AI161">SUM(D160,D155)</f>
        <v>0</v>
      </c>
      <c r="E161" s="448">
        <f t="shared" si="33"/>
        <v>21</v>
      </c>
      <c r="F161" s="448">
        <f t="shared" si="33"/>
        <v>1417</v>
      </c>
      <c r="G161" s="448">
        <f t="shared" si="33"/>
        <v>1323</v>
      </c>
      <c r="H161" s="448">
        <f t="shared" si="33"/>
        <v>122644</v>
      </c>
      <c r="I161" s="448">
        <f t="shared" si="33"/>
        <v>0</v>
      </c>
      <c r="J161" s="448">
        <f t="shared" si="33"/>
        <v>5</v>
      </c>
      <c r="K161" s="448">
        <f t="shared" si="33"/>
        <v>1613</v>
      </c>
      <c r="L161" s="448">
        <f t="shared" si="33"/>
        <v>23762</v>
      </c>
      <c r="M161" s="448">
        <f t="shared" si="33"/>
        <v>3427</v>
      </c>
      <c r="N161" s="448">
        <f t="shared" si="33"/>
        <v>16679</v>
      </c>
      <c r="O161" s="448">
        <f t="shared" si="33"/>
        <v>6</v>
      </c>
      <c r="P161" s="448">
        <f t="shared" si="33"/>
        <v>3</v>
      </c>
      <c r="Q161" s="448">
        <f t="shared" si="33"/>
        <v>57</v>
      </c>
      <c r="R161" s="448">
        <f t="shared" si="33"/>
        <v>22</v>
      </c>
      <c r="S161" s="448">
        <f t="shared" si="33"/>
        <v>1065</v>
      </c>
      <c r="T161" s="448">
        <f t="shared" si="33"/>
        <v>448</v>
      </c>
      <c r="U161" s="448">
        <f t="shared" si="33"/>
        <v>8</v>
      </c>
      <c r="V161" s="448">
        <f t="shared" si="33"/>
        <v>7</v>
      </c>
      <c r="W161" s="448">
        <f t="shared" si="33"/>
        <v>0</v>
      </c>
      <c r="X161" s="448">
        <f t="shared" si="33"/>
        <v>0</v>
      </c>
      <c r="Y161" s="448">
        <f t="shared" si="33"/>
        <v>96</v>
      </c>
      <c r="Z161" s="448">
        <f t="shared" si="33"/>
        <v>90</v>
      </c>
      <c r="AA161" s="448">
        <f t="shared" si="33"/>
        <v>0</v>
      </c>
      <c r="AB161" s="448">
        <f t="shared" si="33"/>
        <v>1</v>
      </c>
      <c r="AC161" s="448">
        <f t="shared" si="33"/>
        <v>0</v>
      </c>
      <c r="AD161" s="448">
        <f t="shared" si="33"/>
        <v>0</v>
      </c>
      <c r="AE161" s="448">
        <f t="shared" si="33"/>
        <v>0</v>
      </c>
      <c r="AF161" s="448">
        <f t="shared" si="33"/>
        <v>0</v>
      </c>
      <c r="AG161" s="448">
        <f t="shared" si="33"/>
        <v>0</v>
      </c>
      <c r="AH161" s="448">
        <f t="shared" si="33"/>
        <v>0</v>
      </c>
      <c r="AI161" s="448">
        <f t="shared" si="33"/>
        <v>0</v>
      </c>
      <c r="AJ161" s="448">
        <f t="shared" si="17"/>
        <v>7616</v>
      </c>
      <c r="AK161" s="448">
        <f t="shared" si="18"/>
        <v>165078</v>
      </c>
      <c r="AL161" s="448">
        <f t="shared" si="19"/>
        <v>172694</v>
      </c>
      <c r="AM161" s="551">
        <f>'[7]July-20'!AL161+AL50</f>
        <v>172694</v>
      </c>
      <c r="AN161" s="490">
        <f t="shared" si="20"/>
        <v>0</v>
      </c>
    </row>
    <row r="162" spans="1:42" s="318" customFormat="1" ht="104.25" customHeight="1">
      <c r="A162" s="580" t="s">
        <v>40</v>
      </c>
      <c r="B162" s="581"/>
      <c r="C162" s="448">
        <f>SUM(C161,C150,C136,C125)</f>
        <v>1</v>
      </c>
      <c r="D162" s="448">
        <f aca="true" t="shared" si="34" ref="D162:AI162">SUM(D161,D150,D136,D125)</f>
        <v>0</v>
      </c>
      <c r="E162" s="448">
        <f t="shared" si="34"/>
        <v>1158</v>
      </c>
      <c r="F162" s="448">
        <f t="shared" si="34"/>
        <v>1665</v>
      </c>
      <c r="G162" s="448">
        <f t="shared" si="34"/>
        <v>7496</v>
      </c>
      <c r="H162" s="448">
        <f t="shared" si="34"/>
        <v>227144</v>
      </c>
      <c r="I162" s="448">
        <f t="shared" si="34"/>
        <v>18</v>
      </c>
      <c r="J162" s="448">
        <f t="shared" si="34"/>
        <v>21</v>
      </c>
      <c r="K162" s="448">
        <f t="shared" si="34"/>
        <v>13671</v>
      </c>
      <c r="L162" s="448">
        <f t="shared" si="34"/>
        <v>49103</v>
      </c>
      <c r="M162" s="448">
        <f t="shared" si="34"/>
        <v>26824</v>
      </c>
      <c r="N162" s="448">
        <f t="shared" si="34"/>
        <v>31332</v>
      </c>
      <c r="O162" s="448">
        <f t="shared" si="34"/>
        <v>54</v>
      </c>
      <c r="P162" s="448">
        <f t="shared" si="34"/>
        <v>3</v>
      </c>
      <c r="Q162" s="448">
        <f t="shared" si="34"/>
        <v>581</v>
      </c>
      <c r="R162" s="448">
        <f t="shared" si="34"/>
        <v>168</v>
      </c>
      <c r="S162" s="448">
        <f t="shared" si="34"/>
        <v>23604</v>
      </c>
      <c r="T162" s="448">
        <f t="shared" si="34"/>
        <v>1275</v>
      </c>
      <c r="U162" s="448">
        <f t="shared" si="34"/>
        <v>235</v>
      </c>
      <c r="V162" s="448">
        <f t="shared" si="34"/>
        <v>10</v>
      </c>
      <c r="W162" s="448">
        <f t="shared" si="34"/>
        <v>4</v>
      </c>
      <c r="X162" s="448">
        <f t="shared" si="34"/>
        <v>0</v>
      </c>
      <c r="Y162" s="448">
        <f t="shared" si="34"/>
        <v>5351</v>
      </c>
      <c r="Z162" s="448">
        <f t="shared" si="34"/>
        <v>318</v>
      </c>
      <c r="AA162" s="448">
        <f t="shared" si="34"/>
        <v>8</v>
      </c>
      <c r="AB162" s="448">
        <f t="shared" si="34"/>
        <v>3</v>
      </c>
      <c r="AC162" s="448">
        <f t="shared" si="34"/>
        <v>8</v>
      </c>
      <c r="AD162" s="448">
        <f t="shared" si="34"/>
        <v>0</v>
      </c>
      <c r="AE162" s="448">
        <f t="shared" si="34"/>
        <v>17</v>
      </c>
      <c r="AF162" s="448">
        <f t="shared" si="34"/>
        <v>0</v>
      </c>
      <c r="AG162" s="448">
        <f t="shared" si="34"/>
        <v>41</v>
      </c>
      <c r="AH162" s="448">
        <f t="shared" si="34"/>
        <v>120</v>
      </c>
      <c r="AI162" s="448">
        <f t="shared" si="34"/>
        <v>301</v>
      </c>
      <c r="AJ162" s="448">
        <f t="shared" si="17"/>
        <v>79492</v>
      </c>
      <c r="AK162" s="448">
        <f t="shared" si="18"/>
        <v>311042</v>
      </c>
      <c r="AL162" s="448">
        <f t="shared" si="19"/>
        <v>390534</v>
      </c>
      <c r="AM162" s="551">
        <f>'[7]July-20'!AL162+AL51</f>
        <v>390549</v>
      </c>
      <c r="AN162" s="272">
        <f t="shared" si="20"/>
        <v>15</v>
      </c>
      <c r="AO162" s="491"/>
      <c r="AP162" s="481"/>
    </row>
    <row r="163" spans="1:42" s="281" customFormat="1" ht="104.25" customHeight="1">
      <c r="A163" s="547"/>
      <c r="B163" s="547"/>
      <c r="C163" s="547"/>
      <c r="D163" s="547"/>
      <c r="E163" s="547"/>
      <c r="F163" s="547">
        <f>C162+D162+E162+F162</f>
        <v>2824</v>
      </c>
      <c r="G163" s="547"/>
      <c r="H163" s="547">
        <f>G162+H162</f>
        <v>234640</v>
      </c>
      <c r="I163" s="547"/>
      <c r="J163" s="547"/>
      <c r="K163" s="547"/>
      <c r="L163" s="547">
        <f>I162+J162+K162+L162</f>
        <v>62813</v>
      </c>
      <c r="M163" s="547"/>
      <c r="N163" s="547">
        <f>M162+N162+O162+P162</f>
        <v>58213</v>
      </c>
      <c r="O163" s="547"/>
      <c r="P163" s="547"/>
      <c r="Q163" s="547"/>
      <c r="R163" s="547"/>
      <c r="S163" s="547">
        <f>Q162+R162+S162+T162+U162+V162</f>
        <v>25873</v>
      </c>
      <c r="T163" s="547"/>
      <c r="U163" s="547"/>
      <c r="V163" s="547"/>
      <c r="W163" s="547"/>
      <c r="X163" s="547"/>
      <c r="Y163" s="547"/>
      <c r="Z163" s="547">
        <f>W162+X162+Y162+Z162</f>
        <v>5673</v>
      </c>
      <c r="AA163" s="547"/>
      <c r="AB163" s="547"/>
      <c r="AC163" s="547"/>
      <c r="AD163" s="547"/>
      <c r="AE163" s="547"/>
      <c r="AF163" s="547">
        <f>AA162+AB162+AC162+AD162+AE162+AF162</f>
        <v>36</v>
      </c>
      <c r="AG163" s="547"/>
      <c r="AH163" s="547"/>
      <c r="AI163" s="547">
        <f>AG162+AH162+AI162</f>
        <v>462</v>
      </c>
      <c r="AJ163" s="547"/>
      <c r="AK163" s="547"/>
      <c r="AL163" s="547">
        <f>F163+H163+L163+N163+S163+Z163+AF163+AI163</f>
        <v>390534</v>
      </c>
      <c r="AM163" s="546">
        <f>'[7]July-20'!AL167</f>
        <v>0</v>
      </c>
      <c r="AN163" s="281">
        <f>AM162-AN162</f>
        <v>390534</v>
      </c>
      <c r="AO163" s="546">
        <f>AM163+AL52-4</f>
        <v>2329</v>
      </c>
      <c r="AP163" s="549"/>
    </row>
    <row r="164" spans="1:42" s="458" customFormat="1" ht="408.75" customHeight="1">
      <c r="A164" s="456"/>
      <c r="B164" s="670" t="s">
        <v>337</v>
      </c>
      <c r="C164" s="670"/>
      <c r="D164" s="670"/>
      <c r="E164" s="670"/>
      <c r="F164" s="670"/>
      <c r="G164" s="670"/>
      <c r="H164" s="670"/>
      <c r="I164" s="670"/>
      <c r="J164" s="670"/>
      <c r="K164" s="670"/>
      <c r="L164" s="670"/>
      <c r="M164" s="670"/>
      <c r="N164" s="670"/>
      <c r="O164" s="670"/>
      <c r="P164" s="670"/>
      <c r="Q164" s="670"/>
      <c r="R164" s="670"/>
      <c r="S164" s="670"/>
      <c r="T164" s="670"/>
      <c r="U164" s="670"/>
      <c r="V164" s="670"/>
      <c r="W164" s="670"/>
      <c r="X164" s="670"/>
      <c r="Y164" s="670"/>
      <c r="Z164" s="670"/>
      <c r="AA164" s="670"/>
      <c r="AB164" s="670"/>
      <c r="AC164" s="670"/>
      <c r="AD164" s="670"/>
      <c r="AE164" s="670"/>
      <c r="AF164" s="670"/>
      <c r="AG164" s="670"/>
      <c r="AH164" s="670"/>
      <c r="AI164" s="670"/>
      <c r="AJ164" s="670"/>
      <c r="AK164" s="670"/>
      <c r="AL164" s="670"/>
      <c r="AM164" s="486">
        <f>386115+AL51</f>
        <v>388448</v>
      </c>
      <c r="AN164" s="457">
        <f>AM163+AL51</f>
        <v>2333</v>
      </c>
      <c r="AO164" s="457"/>
      <c r="AP164" s="487"/>
    </row>
    <row r="165" spans="1:39" s="458" customFormat="1" ht="104.25" customHeight="1">
      <c r="A165" s="456"/>
      <c r="B165" s="670" t="s">
        <v>310</v>
      </c>
      <c r="C165" s="670"/>
      <c r="D165" s="670"/>
      <c r="E165" s="670"/>
      <c r="F165" s="670"/>
      <c r="G165" s="670"/>
      <c r="H165" s="670"/>
      <c r="I165" s="670"/>
      <c r="J165" s="670"/>
      <c r="K165" s="670"/>
      <c r="L165" s="670"/>
      <c r="M165" s="670"/>
      <c r="N165" s="670"/>
      <c r="O165" s="670"/>
      <c r="P165" s="670"/>
      <c r="Q165" s="670"/>
      <c r="R165" s="670"/>
      <c r="S165" s="670"/>
      <c r="T165" s="670"/>
      <c r="U165" s="670"/>
      <c r="V165" s="670"/>
      <c r="W165" s="670"/>
      <c r="X165" s="670"/>
      <c r="Y165" s="670"/>
      <c r="Z165" s="670"/>
      <c r="AA165" s="670"/>
      <c r="AB165" s="670"/>
      <c r="AC165" s="670"/>
      <c r="AD165" s="670"/>
      <c r="AE165" s="670"/>
      <c r="AF165" s="670"/>
      <c r="AG165" s="176"/>
      <c r="AH165" s="176"/>
      <c r="AI165" s="176"/>
      <c r="AJ165" s="176"/>
      <c r="AK165" s="176"/>
      <c r="AL165" s="516"/>
      <c r="AM165" s="458">
        <f>386115+2104-3</f>
        <v>388216</v>
      </c>
    </row>
    <row r="166" spans="1:37" s="219" customFormat="1" ht="104.25" customHeight="1">
      <c r="A166" s="459"/>
      <c r="B166" s="492"/>
      <c r="C166" s="656" t="s">
        <v>311</v>
      </c>
      <c r="D166" s="656"/>
      <c r="E166" s="656"/>
      <c r="F166" s="656"/>
      <c r="G166" s="464"/>
      <c r="H166" s="492"/>
      <c r="I166" s="492"/>
      <c r="J166" s="492"/>
      <c r="K166" s="492"/>
      <c r="L166" s="176">
        <f>388216+2333-15</f>
        <v>390534</v>
      </c>
      <c r="M166" s="492"/>
      <c r="N166" s="492"/>
      <c r="O166" s="492"/>
      <c r="P166" s="492"/>
      <c r="Q166" s="492"/>
      <c r="R166" s="492"/>
      <c r="S166" s="492"/>
      <c r="T166" s="492"/>
      <c r="U166" s="492"/>
      <c r="V166" s="492"/>
      <c r="W166" s="492"/>
      <c r="X166" s="492"/>
      <c r="Y166" s="492"/>
      <c r="Z166" s="492"/>
      <c r="AA166" s="459"/>
      <c r="AE166" s="459"/>
      <c r="AF166" s="459"/>
      <c r="AG166" s="656" t="s">
        <v>299</v>
      </c>
      <c r="AH166" s="656"/>
      <c r="AI166" s="656"/>
      <c r="AJ166" s="656"/>
      <c r="AK166" s="656"/>
    </row>
    <row r="167" spans="1:37" s="219" customFormat="1" ht="96" customHeight="1">
      <c r="A167" s="459"/>
      <c r="B167" s="492"/>
      <c r="C167" s="656"/>
      <c r="D167" s="656"/>
      <c r="E167" s="656"/>
      <c r="F167" s="656"/>
      <c r="G167" s="464"/>
      <c r="H167" s="492"/>
      <c r="I167" s="492"/>
      <c r="J167" s="492"/>
      <c r="K167" s="492"/>
      <c r="L167" s="492"/>
      <c r="M167" s="492"/>
      <c r="N167" s="492"/>
      <c r="O167" s="492"/>
      <c r="P167" s="492"/>
      <c r="Q167" s="492"/>
      <c r="R167" s="492"/>
      <c r="S167" s="492"/>
      <c r="T167" s="492"/>
      <c r="U167" s="492"/>
      <c r="V167" s="492"/>
      <c r="W167" s="492"/>
      <c r="X167" s="492"/>
      <c r="Y167" s="492"/>
      <c r="Z167" s="492"/>
      <c r="AA167" s="459"/>
      <c r="AE167" s="459"/>
      <c r="AF167" s="459"/>
      <c r="AG167" s="656"/>
      <c r="AH167" s="656"/>
      <c r="AI167" s="656"/>
      <c r="AJ167" s="656"/>
      <c r="AK167" s="656"/>
    </row>
    <row r="168" spans="1:37" s="219" customFormat="1" ht="33.75" customHeight="1" hidden="1">
      <c r="A168" s="459"/>
      <c r="B168" s="492"/>
      <c r="C168" s="656"/>
      <c r="D168" s="656"/>
      <c r="E168" s="656"/>
      <c r="F168" s="656"/>
      <c r="G168" s="464"/>
      <c r="H168" s="466"/>
      <c r="I168" s="466"/>
      <c r="J168" s="466"/>
      <c r="K168" s="492"/>
      <c r="L168" s="492"/>
      <c r="M168" s="492"/>
      <c r="N168" s="492"/>
      <c r="O168" s="492"/>
      <c r="P168" s="492"/>
      <c r="Q168" s="492"/>
      <c r="R168" s="492"/>
      <c r="S168" s="492"/>
      <c r="T168" s="492"/>
      <c r="U168" s="492"/>
      <c r="V168" s="492"/>
      <c r="W168" s="492"/>
      <c r="X168" s="492"/>
      <c r="Y168" s="492"/>
      <c r="Z168" s="492"/>
      <c r="AA168" s="459"/>
      <c r="AE168" s="459"/>
      <c r="AF168" s="459"/>
      <c r="AG168" s="656"/>
      <c r="AH168" s="656"/>
      <c r="AI168" s="656"/>
      <c r="AJ168" s="656"/>
      <c r="AK168" s="656"/>
    </row>
    <row r="169" spans="1:37" s="219" customFormat="1" ht="104.25" customHeight="1" hidden="1">
      <c r="A169" s="459"/>
      <c r="B169" s="492"/>
      <c r="C169" s="656"/>
      <c r="D169" s="656"/>
      <c r="E169" s="656"/>
      <c r="F169" s="656"/>
      <c r="G169" s="464"/>
      <c r="H169" s="466"/>
      <c r="I169" s="466"/>
      <c r="J169" s="466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492"/>
      <c r="X169" s="492"/>
      <c r="Y169" s="492"/>
      <c r="Z169" s="492"/>
      <c r="AA169" s="459"/>
      <c r="AE169" s="459"/>
      <c r="AF169" s="459"/>
      <c r="AG169" s="656"/>
      <c r="AH169" s="656"/>
      <c r="AI169" s="656"/>
      <c r="AJ169" s="656"/>
      <c r="AK169" s="656"/>
    </row>
    <row r="170" spans="1:38" s="271" customFormat="1" ht="104.25" customHeight="1">
      <c r="A170" s="668" t="s">
        <v>333</v>
      </c>
      <c r="B170" s="668"/>
      <c r="C170" s="668"/>
      <c r="D170" s="668"/>
      <c r="E170" s="668"/>
      <c r="F170" s="668"/>
      <c r="G170" s="668"/>
      <c r="H170" s="668"/>
      <c r="I170" s="668"/>
      <c r="J170" s="668"/>
      <c r="K170" s="668"/>
      <c r="L170" s="668"/>
      <c r="M170" s="668"/>
      <c r="N170" s="668"/>
      <c r="O170" s="668"/>
      <c r="P170" s="668"/>
      <c r="Q170" s="668"/>
      <c r="R170" s="668"/>
      <c r="S170" s="668"/>
      <c r="T170" s="668"/>
      <c r="U170" s="668"/>
      <c r="V170" s="668"/>
      <c r="W170" s="668"/>
      <c r="X170" s="668"/>
      <c r="Y170" s="668"/>
      <c r="Z170" s="668"/>
      <c r="AA170" s="668"/>
      <c r="AB170" s="668"/>
      <c r="AC170" s="668"/>
      <c r="AD170" s="668"/>
      <c r="AE170" s="588" t="s">
        <v>151</v>
      </c>
      <c r="AF170" s="588"/>
      <c r="AG170" s="456"/>
      <c r="AH170" s="657"/>
      <c r="AI170" s="657"/>
      <c r="AJ170" s="657"/>
      <c r="AK170" s="657"/>
      <c r="AL170" s="657"/>
    </row>
    <row r="171" spans="1:39" s="319" customFormat="1" ht="104.25" customHeight="1">
      <c r="A171" s="654" t="s">
        <v>0</v>
      </c>
      <c r="B171" s="654" t="s">
        <v>1</v>
      </c>
      <c r="C171" s="580" t="s">
        <v>116</v>
      </c>
      <c r="D171" s="653"/>
      <c r="E171" s="653"/>
      <c r="F171" s="581"/>
      <c r="G171" s="580" t="s">
        <v>117</v>
      </c>
      <c r="H171" s="653"/>
      <c r="I171" s="653"/>
      <c r="J171" s="581"/>
      <c r="K171" s="580" t="s">
        <v>118</v>
      </c>
      <c r="L171" s="653"/>
      <c r="M171" s="653"/>
      <c r="N171" s="581"/>
      <c r="O171" s="580" t="s">
        <v>119</v>
      </c>
      <c r="P171" s="653"/>
      <c r="Q171" s="653"/>
      <c r="R171" s="581"/>
      <c r="S171" s="580" t="s">
        <v>120</v>
      </c>
      <c r="T171" s="653"/>
      <c r="U171" s="653"/>
      <c r="V171" s="581"/>
      <c r="W171" s="580" t="s">
        <v>121</v>
      </c>
      <c r="X171" s="653"/>
      <c r="Y171" s="653"/>
      <c r="Z171" s="581"/>
      <c r="AA171" s="580" t="s">
        <v>122</v>
      </c>
      <c r="AB171" s="653"/>
      <c r="AC171" s="653"/>
      <c r="AD171" s="653"/>
      <c r="AE171" s="653"/>
      <c r="AF171" s="581"/>
      <c r="AG171" s="461"/>
      <c r="AH171" s="199"/>
      <c r="AI171" s="199"/>
      <c r="AM171" s="550">
        <f>382957+3160-2</f>
        <v>386115</v>
      </c>
    </row>
    <row r="172" spans="1:38" s="271" customFormat="1" ht="104.25" customHeight="1">
      <c r="A172" s="669"/>
      <c r="B172" s="669"/>
      <c r="C172" s="580" t="s">
        <v>60</v>
      </c>
      <c r="D172" s="581"/>
      <c r="E172" s="580" t="s">
        <v>57</v>
      </c>
      <c r="F172" s="581"/>
      <c r="G172" s="580" t="s">
        <v>60</v>
      </c>
      <c r="H172" s="581"/>
      <c r="I172" s="580" t="s">
        <v>57</v>
      </c>
      <c r="J172" s="581"/>
      <c r="K172" s="580" t="s">
        <v>60</v>
      </c>
      <c r="L172" s="581"/>
      <c r="M172" s="580" t="s">
        <v>57</v>
      </c>
      <c r="N172" s="581"/>
      <c r="O172" s="580" t="s">
        <v>60</v>
      </c>
      <c r="P172" s="581"/>
      <c r="Q172" s="580" t="s">
        <v>57</v>
      </c>
      <c r="R172" s="581"/>
      <c r="S172" s="580" t="s">
        <v>60</v>
      </c>
      <c r="T172" s="581"/>
      <c r="U172" s="580" t="s">
        <v>57</v>
      </c>
      <c r="V172" s="581"/>
      <c r="W172" s="580" t="s">
        <v>60</v>
      </c>
      <c r="X172" s="581"/>
      <c r="Y172" s="580" t="s">
        <v>57</v>
      </c>
      <c r="Z172" s="581"/>
      <c r="AA172" s="580" t="s">
        <v>60</v>
      </c>
      <c r="AB172" s="653"/>
      <c r="AC172" s="581"/>
      <c r="AD172" s="580" t="s">
        <v>57</v>
      </c>
      <c r="AE172" s="653"/>
      <c r="AF172" s="581"/>
      <c r="AG172" s="461"/>
      <c r="AH172" s="199"/>
      <c r="AI172" s="199"/>
      <c r="AJ172" s="199"/>
      <c r="AK172" s="199"/>
      <c r="AL172" s="517"/>
    </row>
    <row r="173" spans="1:38" s="271" customFormat="1" ht="104.25" customHeight="1">
      <c r="A173" s="655"/>
      <c r="B173" s="655"/>
      <c r="C173" s="460" t="s">
        <v>18</v>
      </c>
      <c r="D173" s="460" t="s">
        <v>19</v>
      </c>
      <c r="E173" s="460" t="s">
        <v>18</v>
      </c>
      <c r="F173" s="460" t="s">
        <v>19</v>
      </c>
      <c r="G173" s="460" t="s">
        <v>18</v>
      </c>
      <c r="H173" s="460" t="s">
        <v>19</v>
      </c>
      <c r="I173" s="460" t="s">
        <v>18</v>
      </c>
      <c r="J173" s="460" t="s">
        <v>19</v>
      </c>
      <c r="K173" s="460" t="s">
        <v>18</v>
      </c>
      <c r="L173" s="460" t="s">
        <v>19</v>
      </c>
      <c r="M173" s="522" t="s">
        <v>18</v>
      </c>
      <c r="N173" s="522" t="s">
        <v>19</v>
      </c>
      <c r="O173" s="522" t="s">
        <v>18</v>
      </c>
      <c r="P173" s="522" t="s">
        <v>19</v>
      </c>
      <c r="Q173" s="522" t="s">
        <v>18</v>
      </c>
      <c r="R173" s="522" t="s">
        <v>19</v>
      </c>
      <c r="S173" s="522" t="s">
        <v>18</v>
      </c>
      <c r="T173" s="522" t="s">
        <v>19</v>
      </c>
      <c r="U173" s="460" t="s">
        <v>18</v>
      </c>
      <c r="V173" s="460" t="s">
        <v>19</v>
      </c>
      <c r="W173" s="460" t="s">
        <v>18</v>
      </c>
      <c r="X173" s="460" t="s">
        <v>19</v>
      </c>
      <c r="Y173" s="460" t="s">
        <v>18</v>
      </c>
      <c r="Z173" s="460" t="s">
        <v>19</v>
      </c>
      <c r="AA173" s="460" t="s">
        <v>18</v>
      </c>
      <c r="AB173" s="460" t="s">
        <v>19</v>
      </c>
      <c r="AC173" s="460" t="s">
        <v>16</v>
      </c>
      <c r="AD173" s="460" t="s">
        <v>18</v>
      </c>
      <c r="AE173" s="460" t="s">
        <v>19</v>
      </c>
      <c r="AF173" s="460" t="s">
        <v>16</v>
      </c>
      <c r="AG173" s="100"/>
      <c r="AH173" s="103"/>
      <c r="AI173" s="103"/>
      <c r="AJ173" s="103"/>
      <c r="AK173" s="199"/>
      <c r="AL173" s="517"/>
    </row>
    <row r="174" spans="1:42" s="319" customFormat="1" ht="104.25" customHeight="1">
      <c r="A174" s="389">
        <v>1</v>
      </c>
      <c r="B174" s="389" t="s">
        <v>101</v>
      </c>
      <c r="C174" s="478">
        <v>0</v>
      </c>
      <c r="D174" s="478">
        <v>0</v>
      </c>
      <c r="E174" s="478">
        <f>'[7]July-20'!E174+C174</f>
        <v>0</v>
      </c>
      <c r="F174" s="478">
        <f>'[7]July-20'!F174+D174</f>
        <v>0</v>
      </c>
      <c r="G174" s="478">
        <v>0</v>
      </c>
      <c r="H174" s="478">
        <v>0</v>
      </c>
      <c r="I174" s="478">
        <f>'[7]July-20'!I174+G174</f>
        <v>0</v>
      </c>
      <c r="J174" s="478">
        <f>'[7]July-20'!J174+H174</f>
        <v>0</v>
      </c>
      <c r="K174" s="478">
        <v>0</v>
      </c>
      <c r="L174" s="478">
        <v>0</v>
      </c>
      <c r="M174" s="478">
        <f>'[7]July-20'!M174+K174</f>
        <v>3</v>
      </c>
      <c r="N174" s="478">
        <f>'[7]July-20'!N174+L174</f>
        <v>0</v>
      </c>
      <c r="O174" s="478">
        <v>0</v>
      </c>
      <c r="P174" s="478">
        <v>0</v>
      </c>
      <c r="Q174" s="478">
        <f>'[7]July-20'!Q174+O174</f>
        <v>20</v>
      </c>
      <c r="R174" s="478">
        <f>'[7]July-20'!R174+P174</f>
        <v>0</v>
      </c>
      <c r="S174" s="478">
        <v>2</v>
      </c>
      <c r="T174" s="478">
        <v>0</v>
      </c>
      <c r="U174" s="478">
        <f>'[7]July-20'!U174+S174</f>
        <v>13</v>
      </c>
      <c r="V174" s="478">
        <f>'[7]July-20'!V174+T174</f>
        <v>0</v>
      </c>
      <c r="W174" s="478">
        <v>0</v>
      </c>
      <c r="X174" s="478">
        <v>0</v>
      </c>
      <c r="Y174" s="478">
        <f>'[7]July-20'!Y174+W174</f>
        <v>0</v>
      </c>
      <c r="Z174" s="478">
        <f>'[7]July-20'!Z174+X174</f>
        <v>0</v>
      </c>
      <c r="AA174" s="478">
        <f>C174+G174+K174+O174+S174+W174</f>
        <v>2</v>
      </c>
      <c r="AB174" s="478">
        <f>D174+H174+L174+P174+T174+X174</f>
        <v>0</v>
      </c>
      <c r="AC174" s="478">
        <f>AA174+AB174</f>
        <v>2</v>
      </c>
      <c r="AD174" s="478">
        <f>E174+I174+M174+Q174+U174+Y174</f>
        <v>36</v>
      </c>
      <c r="AE174" s="478">
        <f>F174+J174+N174+R174+V174+Z174</f>
        <v>0</v>
      </c>
      <c r="AF174" s="478">
        <f>AD174+AE174</f>
        <v>36</v>
      </c>
      <c r="AG174" s="556">
        <f>'[7]July-20'!AF174+AC174</f>
        <v>36</v>
      </c>
      <c r="AH174" s="557">
        <f>AF174-AG174</f>
        <v>0</v>
      </c>
      <c r="AI174" s="435"/>
      <c r="AJ174" s="435"/>
      <c r="AK174" s="463"/>
      <c r="AM174" s="327"/>
      <c r="AN174" s="327"/>
      <c r="AO174" s="327"/>
      <c r="AP174" s="327"/>
    </row>
    <row r="175" spans="1:42" s="319" customFormat="1" ht="104.25" customHeight="1">
      <c r="A175" s="389">
        <v>2</v>
      </c>
      <c r="B175" s="389" t="s">
        <v>51</v>
      </c>
      <c r="C175" s="478">
        <v>0</v>
      </c>
      <c r="D175" s="478">
        <v>0</v>
      </c>
      <c r="E175" s="478">
        <f>'[7]July-20'!E175+C175</f>
        <v>0</v>
      </c>
      <c r="F175" s="478">
        <f>'[7]July-20'!F175+D175</f>
        <v>0</v>
      </c>
      <c r="G175" s="478">
        <v>0</v>
      </c>
      <c r="H175" s="478">
        <v>0</v>
      </c>
      <c r="I175" s="478">
        <f>'[7]July-20'!I175+G175</f>
        <v>0</v>
      </c>
      <c r="J175" s="478">
        <f>'[7]July-20'!J175+H175</f>
        <v>0</v>
      </c>
      <c r="K175" s="478">
        <v>2</v>
      </c>
      <c r="L175" s="478">
        <v>0</v>
      </c>
      <c r="M175" s="478">
        <f>'[7]July-20'!M175+K175</f>
        <v>4</v>
      </c>
      <c r="N175" s="478">
        <f>'[7]July-20'!N175+L175</f>
        <v>0</v>
      </c>
      <c r="O175" s="478">
        <v>10</v>
      </c>
      <c r="P175" s="478">
        <v>0</v>
      </c>
      <c r="Q175" s="478">
        <f>'[7]July-20'!Q175+O175</f>
        <v>39</v>
      </c>
      <c r="R175" s="478">
        <f>'[7]July-20'!R175+P175</f>
        <v>0</v>
      </c>
      <c r="S175" s="478">
        <v>0</v>
      </c>
      <c r="T175" s="478">
        <v>0</v>
      </c>
      <c r="U175" s="478">
        <f>'[7]July-20'!U175+S175</f>
        <v>5</v>
      </c>
      <c r="V175" s="478">
        <f>'[7]July-20'!V175+T175</f>
        <v>0</v>
      </c>
      <c r="W175" s="478">
        <v>0</v>
      </c>
      <c r="X175" s="478">
        <v>0</v>
      </c>
      <c r="Y175" s="478">
        <f>'[7]July-20'!Y175+W175</f>
        <v>0</v>
      </c>
      <c r="Z175" s="478">
        <f>'[7]July-20'!Z175+X175</f>
        <v>0</v>
      </c>
      <c r="AA175" s="478">
        <f aca="true" t="shared" si="35" ref="AA175:AA216">C175+G175+K175+O175+S175+W175</f>
        <v>12</v>
      </c>
      <c r="AB175" s="478">
        <f aca="true" t="shared" si="36" ref="AB175:AB216">D175+H175+L175+P175+T175+X175</f>
        <v>0</v>
      </c>
      <c r="AC175" s="478">
        <f aca="true" t="shared" si="37" ref="AC175:AC216">AA175+AB175</f>
        <v>12</v>
      </c>
      <c r="AD175" s="478">
        <f aca="true" t="shared" si="38" ref="AD175:AD216">E175+I175+M175+Q175+U175+Y175</f>
        <v>48</v>
      </c>
      <c r="AE175" s="478">
        <f aca="true" t="shared" si="39" ref="AE175:AE216">F175+J175+N175+R175+V175+Z175</f>
        <v>0</v>
      </c>
      <c r="AF175" s="478">
        <f aca="true" t="shared" si="40" ref="AF175:AF216">AD175+AE175</f>
        <v>48</v>
      </c>
      <c r="AG175" s="556">
        <f>'[7]July-20'!AF175+AC175</f>
        <v>48</v>
      </c>
      <c r="AH175" s="557">
        <f aca="true" t="shared" si="41" ref="AH175:AH219">AF175-AG175</f>
        <v>0</v>
      </c>
      <c r="AI175" s="650" t="s">
        <v>318</v>
      </c>
      <c r="AJ175" s="650"/>
      <c r="AK175" s="651"/>
      <c r="AL175" s="652"/>
      <c r="AM175" s="327"/>
      <c r="AN175" s="327"/>
      <c r="AO175" s="327"/>
      <c r="AP175" s="327"/>
    </row>
    <row r="176" spans="1:42" s="319" customFormat="1" ht="104.25" customHeight="1">
      <c r="A176" s="389">
        <v>3</v>
      </c>
      <c r="B176" s="389" t="s">
        <v>91</v>
      </c>
      <c r="C176" s="478">
        <v>2</v>
      </c>
      <c r="D176" s="478">
        <v>0</v>
      </c>
      <c r="E176" s="478">
        <f>'[7]July-20'!E176+C176</f>
        <v>7</v>
      </c>
      <c r="F176" s="478">
        <f>'[7]July-20'!F176+D176</f>
        <v>0</v>
      </c>
      <c r="G176" s="478">
        <v>1</v>
      </c>
      <c r="H176" s="478">
        <v>0</v>
      </c>
      <c r="I176" s="478">
        <f>'[7]July-20'!I176+G176</f>
        <v>6</v>
      </c>
      <c r="J176" s="478">
        <f>'[7]July-20'!J176+H176</f>
        <v>0</v>
      </c>
      <c r="K176" s="478">
        <v>20</v>
      </c>
      <c r="L176" s="478">
        <v>0</v>
      </c>
      <c r="M176" s="478">
        <f>'[7]July-20'!M176+K176</f>
        <v>41</v>
      </c>
      <c r="N176" s="478">
        <f>'[7]July-20'!N176+L176</f>
        <v>0</v>
      </c>
      <c r="O176" s="478">
        <v>14</v>
      </c>
      <c r="P176" s="478">
        <v>0</v>
      </c>
      <c r="Q176" s="478">
        <f>'[7]July-20'!Q176+O176</f>
        <v>37</v>
      </c>
      <c r="R176" s="478">
        <f>'[7]July-20'!R176+P176</f>
        <v>0</v>
      </c>
      <c r="S176" s="478">
        <v>0</v>
      </c>
      <c r="T176" s="478">
        <v>0</v>
      </c>
      <c r="U176" s="478">
        <f>'[7]July-20'!U176+S176</f>
        <v>0</v>
      </c>
      <c r="V176" s="478">
        <f>'[7]July-20'!V176+T176</f>
        <v>0</v>
      </c>
      <c r="W176" s="478">
        <v>0</v>
      </c>
      <c r="X176" s="478">
        <v>0</v>
      </c>
      <c r="Y176" s="478">
        <f>'[7]July-20'!Y176+W176</f>
        <v>0</v>
      </c>
      <c r="Z176" s="478">
        <f>'[7]July-20'!Z176+X176</f>
        <v>0</v>
      </c>
      <c r="AA176" s="478">
        <f t="shared" si="35"/>
        <v>37</v>
      </c>
      <c r="AB176" s="478">
        <f t="shared" si="36"/>
        <v>0</v>
      </c>
      <c r="AC176" s="478">
        <f t="shared" si="37"/>
        <v>37</v>
      </c>
      <c r="AD176" s="478">
        <f t="shared" si="38"/>
        <v>91</v>
      </c>
      <c r="AE176" s="478">
        <f t="shared" si="39"/>
        <v>0</v>
      </c>
      <c r="AF176" s="478">
        <f t="shared" si="40"/>
        <v>91</v>
      </c>
      <c r="AG176" s="556">
        <f>'[7]July-20'!AF176+AC176</f>
        <v>91</v>
      </c>
      <c r="AH176" s="557">
        <f t="shared" si="41"/>
        <v>0</v>
      </c>
      <c r="AI176" s="650"/>
      <c r="AJ176" s="650"/>
      <c r="AK176" s="651"/>
      <c r="AL176" s="652"/>
      <c r="AM176" s="327"/>
      <c r="AN176" s="327"/>
      <c r="AO176" s="327"/>
      <c r="AP176" s="327"/>
    </row>
    <row r="177" spans="1:42" s="545" customFormat="1" ht="104.25" customHeight="1">
      <c r="A177" s="580" t="s">
        <v>56</v>
      </c>
      <c r="B177" s="581"/>
      <c r="C177" s="465">
        <f>SUM(C174:C176)</f>
        <v>2</v>
      </c>
      <c r="D177" s="465">
        <f aca="true" t="shared" si="42" ref="D177:AF177">SUM(D174:D176)</f>
        <v>0</v>
      </c>
      <c r="E177" s="465">
        <f t="shared" si="42"/>
        <v>7</v>
      </c>
      <c r="F177" s="465">
        <f t="shared" si="42"/>
        <v>0</v>
      </c>
      <c r="G177" s="465">
        <f t="shared" si="42"/>
        <v>1</v>
      </c>
      <c r="H177" s="465">
        <f t="shared" si="42"/>
        <v>0</v>
      </c>
      <c r="I177" s="465">
        <f t="shared" si="42"/>
        <v>6</v>
      </c>
      <c r="J177" s="465">
        <f t="shared" si="42"/>
        <v>0</v>
      </c>
      <c r="K177" s="465">
        <f t="shared" si="42"/>
        <v>22</v>
      </c>
      <c r="L177" s="465">
        <f t="shared" si="42"/>
        <v>0</v>
      </c>
      <c r="M177" s="465">
        <f t="shared" si="42"/>
        <v>48</v>
      </c>
      <c r="N177" s="465">
        <f t="shared" si="42"/>
        <v>0</v>
      </c>
      <c r="O177" s="465">
        <f t="shared" si="42"/>
        <v>24</v>
      </c>
      <c r="P177" s="465">
        <f t="shared" si="42"/>
        <v>0</v>
      </c>
      <c r="Q177" s="465">
        <f t="shared" si="42"/>
        <v>96</v>
      </c>
      <c r="R177" s="465">
        <f t="shared" si="42"/>
        <v>0</v>
      </c>
      <c r="S177" s="465">
        <f t="shared" si="42"/>
        <v>2</v>
      </c>
      <c r="T177" s="465">
        <f t="shared" si="42"/>
        <v>0</v>
      </c>
      <c r="U177" s="465">
        <f t="shared" si="42"/>
        <v>18</v>
      </c>
      <c r="V177" s="465">
        <f t="shared" si="42"/>
        <v>0</v>
      </c>
      <c r="W177" s="465">
        <f t="shared" si="42"/>
        <v>0</v>
      </c>
      <c r="X177" s="465">
        <f t="shared" si="42"/>
        <v>0</v>
      </c>
      <c r="Y177" s="465">
        <f t="shared" si="42"/>
        <v>0</v>
      </c>
      <c r="Z177" s="465">
        <f t="shared" si="42"/>
        <v>0</v>
      </c>
      <c r="AA177" s="465">
        <f t="shared" si="42"/>
        <v>51</v>
      </c>
      <c r="AB177" s="465">
        <f t="shared" si="42"/>
        <v>0</v>
      </c>
      <c r="AC177" s="465">
        <f t="shared" si="42"/>
        <v>51</v>
      </c>
      <c r="AD177" s="465">
        <f t="shared" si="42"/>
        <v>175</v>
      </c>
      <c r="AE177" s="465">
        <f t="shared" si="42"/>
        <v>0</v>
      </c>
      <c r="AF177" s="465">
        <f t="shared" si="42"/>
        <v>175</v>
      </c>
      <c r="AG177" s="556">
        <f>'[7]July-20'!AF177+AC177</f>
        <v>175</v>
      </c>
      <c r="AH177" s="557">
        <f t="shared" si="41"/>
        <v>0</v>
      </c>
      <c r="AI177" s="101"/>
      <c r="AJ177" s="467"/>
      <c r="AK177" s="466"/>
      <c r="AL177" s="544"/>
      <c r="AM177" s="328"/>
      <c r="AN177" s="328"/>
      <c r="AO177" s="328"/>
      <c r="AP177" s="328"/>
    </row>
    <row r="178" spans="1:42" s="319" customFormat="1" ht="104.25" customHeight="1">
      <c r="A178" s="389">
        <v>4</v>
      </c>
      <c r="B178" s="389" t="s">
        <v>48</v>
      </c>
      <c r="C178" s="478">
        <v>0</v>
      </c>
      <c r="D178" s="478">
        <v>0</v>
      </c>
      <c r="E178" s="478">
        <f>'[7]July-20'!E178+C178</f>
        <v>0</v>
      </c>
      <c r="F178" s="478">
        <f>'[7]July-20'!F178+D178</f>
        <v>0</v>
      </c>
      <c r="G178" s="478">
        <v>0</v>
      </c>
      <c r="H178" s="478">
        <v>0</v>
      </c>
      <c r="I178" s="478">
        <f>'[7]July-20'!I178+G178</f>
        <v>1</v>
      </c>
      <c r="J178" s="478">
        <f>'[7]July-20'!J178+H178</f>
        <v>0</v>
      </c>
      <c r="K178" s="478">
        <v>1</v>
      </c>
      <c r="L178" s="478">
        <v>0</v>
      </c>
      <c r="M178" s="478">
        <f>'[7]July-20'!M178+K178</f>
        <v>10</v>
      </c>
      <c r="N178" s="478">
        <f>'[7]July-20'!N178+L178</f>
        <v>0</v>
      </c>
      <c r="O178" s="478">
        <v>3</v>
      </c>
      <c r="P178" s="478">
        <v>0</v>
      </c>
      <c r="Q178" s="478">
        <f>'[7]July-20'!Q178+O178</f>
        <v>65</v>
      </c>
      <c r="R178" s="478">
        <f>'[7]July-20'!R178+P178</f>
        <v>0</v>
      </c>
      <c r="S178" s="478">
        <v>1</v>
      </c>
      <c r="T178" s="478">
        <v>0</v>
      </c>
      <c r="U178" s="478">
        <f>'[7]July-20'!U178+S178</f>
        <v>15</v>
      </c>
      <c r="V178" s="478">
        <f>'[7]July-20'!V178+T178</f>
        <v>0</v>
      </c>
      <c r="W178" s="478">
        <v>0</v>
      </c>
      <c r="X178" s="478">
        <v>0</v>
      </c>
      <c r="Y178" s="478">
        <f>'[7]July-20'!Y178+W178</f>
        <v>0</v>
      </c>
      <c r="Z178" s="478">
        <f>'[7]July-20'!Z178+X178</f>
        <v>0</v>
      </c>
      <c r="AA178" s="478">
        <f t="shared" si="35"/>
        <v>5</v>
      </c>
      <c r="AB178" s="478">
        <f t="shared" si="36"/>
        <v>0</v>
      </c>
      <c r="AC178" s="478">
        <f t="shared" si="37"/>
        <v>5</v>
      </c>
      <c r="AD178" s="478">
        <f t="shared" si="38"/>
        <v>91</v>
      </c>
      <c r="AE178" s="478">
        <f t="shared" si="39"/>
        <v>0</v>
      </c>
      <c r="AF178" s="478">
        <f t="shared" si="40"/>
        <v>91</v>
      </c>
      <c r="AG178" s="556">
        <f>'[7]July-20'!AF178+AC178</f>
        <v>91</v>
      </c>
      <c r="AH178" s="557">
        <f t="shared" si="41"/>
        <v>0</v>
      </c>
      <c r="AI178" s="434"/>
      <c r="AJ178" s="435"/>
      <c r="AK178" s="463"/>
      <c r="AM178" s="327"/>
      <c r="AN178" s="327"/>
      <c r="AO178" s="327"/>
      <c r="AP178" s="327"/>
    </row>
    <row r="179" spans="1:42" s="319" customFormat="1" ht="104.25" customHeight="1">
      <c r="A179" s="389">
        <v>5</v>
      </c>
      <c r="B179" s="389" t="s">
        <v>49</v>
      </c>
      <c r="C179" s="478">
        <v>0</v>
      </c>
      <c r="D179" s="478">
        <v>0</v>
      </c>
      <c r="E179" s="478">
        <f>'[7]July-20'!E179+C179</f>
        <v>0</v>
      </c>
      <c r="F179" s="478">
        <f>'[7]July-20'!F179+D179</f>
        <v>0</v>
      </c>
      <c r="G179" s="478">
        <v>0</v>
      </c>
      <c r="H179" s="478">
        <v>0</v>
      </c>
      <c r="I179" s="478">
        <f>'[7]July-20'!I179+G179</f>
        <v>1</v>
      </c>
      <c r="J179" s="478">
        <f>'[7]July-20'!J179+H179</f>
        <v>0</v>
      </c>
      <c r="K179" s="478">
        <v>0</v>
      </c>
      <c r="L179" s="478">
        <v>0</v>
      </c>
      <c r="M179" s="478">
        <f>'[7]July-20'!M179+K179</f>
        <v>8</v>
      </c>
      <c r="N179" s="478">
        <f>'[7]July-20'!N179+L179</f>
        <v>0</v>
      </c>
      <c r="O179" s="478">
        <v>2</v>
      </c>
      <c r="P179" s="478">
        <v>0</v>
      </c>
      <c r="Q179" s="478">
        <f>'[7]July-20'!Q179+O179</f>
        <v>34</v>
      </c>
      <c r="R179" s="478">
        <f>'[7]July-20'!R179+P179</f>
        <v>0</v>
      </c>
      <c r="S179" s="478">
        <v>1</v>
      </c>
      <c r="T179" s="478">
        <v>0</v>
      </c>
      <c r="U179" s="478">
        <f>'[7]July-20'!U179+S179</f>
        <v>8</v>
      </c>
      <c r="V179" s="478">
        <f>'[7]July-20'!V179+T179</f>
        <v>0</v>
      </c>
      <c r="W179" s="478">
        <v>0</v>
      </c>
      <c r="X179" s="478">
        <v>0</v>
      </c>
      <c r="Y179" s="478">
        <f>'[7]July-20'!Y179+W179</f>
        <v>0</v>
      </c>
      <c r="Z179" s="478">
        <f>'[7]July-20'!Z179+X179</f>
        <v>0</v>
      </c>
      <c r="AA179" s="478">
        <f t="shared" si="35"/>
        <v>3</v>
      </c>
      <c r="AB179" s="478">
        <f t="shared" si="36"/>
        <v>0</v>
      </c>
      <c r="AC179" s="478">
        <f t="shared" si="37"/>
        <v>3</v>
      </c>
      <c r="AD179" s="478">
        <f t="shared" si="38"/>
        <v>51</v>
      </c>
      <c r="AE179" s="478">
        <f t="shared" si="39"/>
        <v>0</v>
      </c>
      <c r="AF179" s="478">
        <f t="shared" si="40"/>
        <v>51</v>
      </c>
      <c r="AG179" s="556">
        <f>'[7]July-20'!AF179+AC179</f>
        <v>51</v>
      </c>
      <c r="AH179" s="557">
        <f t="shared" si="41"/>
        <v>0</v>
      </c>
      <c r="AI179" s="434"/>
      <c r="AJ179" s="435"/>
      <c r="AK179" s="463"/>
      <c r="AM179" s="327"/>
      <c r="AN179" s="327"/>
      <c r="AO179" s="327"/>
      <c r="AP179" s="327"/>
    </row>
    <row r="180" spans="1:42" s="319" customFormat="1" ht="104.25" customHeight="1">
      <c r="A180" s="389">
        <v>6</v>
      </c>
      <c r="B180" s="389" t="s">
        <v>20</v>
      </c>
      <c r="C180" s="478">
        <v>0</v>
      </c>
      <c r="D180" s="478">
        <v>0</v>
      </c>
      <c r="E180" s="478">
        <f>'[7]July-20'!E180+C180</f>
        <v>0</v>
      </c>
      <c r="F180" s="478">
        <f>'[7]July-20'!F180+D180</f>
        <v>0</v>
      </c>
      <c r="G180" s="478">
        <v>0</v>
      </c>
      <c r="H180" s="478">
        <v>0</v>
      </c>
      <c r="I180" s="478">
        <f>'[7]July-20'!I180+G180</f>
        <v>1</v>
      </c>
      <c r="J180" s="478">
        <f>'[7]July-20'!J180+H180</f>
        <v>0</v>
      </c>
      <c r="K180" s="478">
        <v>0</v>
      </c>
      <c r="L180" s="478">
        <v>0</v>
      </c>
      <c r="M180" s="478">
        <f>'[7]July-20'!M180+K180</f>
        <v>12</v>
      </c>
      <c r="N180" s="478">
        <f>'[7]July-20'!N180+L180</f>
        <v>0</v>
      </c>
      <c r="O180" s="478">
        <v>2</v>
      </c>
      <c r="P180" s="478">
        <v>0</v>
      </c>
      <c r="Q180" s="478">
        <f>'[7]July-20'!Q180+O180</f>
        <v>59</v>
      </c>
      <c r="R180" s="478">
        <f>'[7]July-20'!R180+P180</f>
        <v>0</v>
      </c>
      <c r="S180" s="478">
        <v>0</v>
      </c>
      <c r="T180" s="478">
        <v>0</v>
      </c>
      <c r="U180" s="478">
        <f>'[7]July-20'!U180+S180</f>
        <v>3</v>
      </c>
      <c r="V180" s="478">
        <f>'[7]July-20'!V180+T180</f>
        <v>0</v>
      </c>
      <c r="W180" s="478">
        <v>0</v>
      </c>
      <c r="X180" s="478">
        <v>0</v>
      </c>
      <c r="Y180" s="478">
        <f>'[7]July-20'!Y180+W180</f>
        <v>0</v>
      </c>
      <c r="Z180" s="478">
        <f>'[7]July-20'!Z180+X180</f>
        <v>0</v>
      </c>
      <c r="AA180" s="478">
        <f t="shared" si="35"/>
        <v>2</v>
      </c>
      <c r="AB180" s="478">
        <f t="shared" si="36"/>
        <v>0</v>
      </c>
      <c r="AC180" s="478">
        <f t="shared" si="37"/>
        <v>2</v>
      </c>
      <c r="AD180" s="478">
        <f t="shared" si="38"/>
        <v>75</v>
      </c>
      <c r="AE180" s="478">
        <f t="shared" si="39"/>
        <v>0</v>
      </c>
      <c r="AF180" s="478">
        <f t="shared" si="40"/>
        <v>75</v>
      </c>
      <c r="AG180" s="556">
        <f>'[7]July-20'!AF180+AC180</f>
        <v>75</v>
      </c>
      <c r="AH180" s="557">
        <f t="shared" si="41"/>
        <v>0</v>
      </c>
      <c r="AI180" s="434"/>
      <c r="AJ180" s="435"/>
      <c r="AK180" s="463"/>
      <c r="AM180" s="327"/>
      <c r="AN180" s="327"/>
      <c r="AO180" s="327"/>
      <c r="AP180" s="327"/>
    </row>
    <row r="181" spans="1:42" s="545" customFormat="1" ht="104.25" customHeight="1">
      <c r="A181" s="580" t="s">
        <v>21</v>
      </c>
      <c r="B181" s="581"/>
      <c r="C181" s="465">
        <f aca="true" t="shared" si="43" ref="C181:AF181">SUM(C178:C180)</f>
        <v>0</v>
      </c>
      <c r="D181" s="465">
        <f t="shared" si="43"/>
        <v>0</v>
      </c>
      <c r="E181" s="465">
        <f t="shared" si="43"/>
        <v>0</v>
      </c>
      <c r="F181" s="465">
        <f t="shared" si="43"/>
        <v>0</v>
      </c>
      <c r="G181" s="465">
        <f t="shared" si="43"/>
        <v>0</v>
      </c>
      <c r="H181" s="465">
        <f t="shared" si="43"/>
        <v>0</v>
      </c>
      <c r="I181" s="465">
        <f t="shared" si="43"/>
        <v>3</v>
      </c>
      <c r="J181" s="465">
        <f t="shared" si="43"/>
        <v>0</v>
      </c>
      <c r="K181" s="465">
        <f t="shared" si="43"/>
        <v>1</v>
      </c>
      <c r="L181" s="465">
        <f t="shared" si="43"/>
        <v>0</v>
      </c>
      <c r="M181" s="465">
        <f t="shared" si="43"/>
        <v>30</v>
      </c>
      <c r="N181" s="465">
        <f t="shared" si="43"/>
        <v>0</v>
      </c>
      <c r="O181" s="465">
        <f t="shared" si="43"/>
        <v>7</v>
      </c>
      <c r="P181" s="465">
        <f t="shared" si="43"/>
        <v>0</v>
      </c>
      <c r="Q181" s="465">
        <f t="shared" si="43"/>
        <v>158</v>
      </c>
      <c r="R181" s="465">
        <f t="shared" si="43"/>
        <v>0</v>
      </c>
      <c r="S181" s="465">
        <f t="shared" si="43"/>
        <v>2</v>
      </c>
      <c r="T181" s="465">
        <f t="shared" si="43"/>
        <v>0</v>
      </c>
      <c r="U181" s="465">
        <f t="shared" si="43"/>
        <v>26</v>
      </c>
      <c r="V181" s="465">
        <f t="shared" si="43"/>
        <v>0</v>
      </c>
      <c r="W181" s="465">
        <f t="shared" si="43"/>
        <v>0</v>
      </c>
      <c r="X181" s="465">
        <f t="shared" si="43"/>
        <v>0</v>
      </c>
      <c r="Y181" s="465">
        <f t="shared" si="43"/>
        <v>0</v>
      </c>
      <c r="Z181" s="465">
        <f t="shared" si="43"/>
        <v>0</v>
      </c>
      <c r="AA181" s="465">
        <f t="shared" si="43"/>
        <v>10</v>
      </c>
      <c r="AB181" s="465">
        <f t="shared" si="43"/>
        <v>0</v>
      </c>
      <c r="AC181" s="465">
        <f t="shared" si="43"/>
        <v>10</v>
      </c>
      <c r="AD181" s="465">
        <f t="shared" si="43"/>
        <v>217</v>
      </c>
      <c r="AE181" s="465">
        <f t="shared" si="43"/>
        <v>0</v>
      </c>
      <c r="AF181" s="465">
        <f t="shared" si="43"/>
        <v>217</v>
      </c>
      <c r="AG181" s="556">
        <f>'[7]July-20'!AF181+AC181</f>
        <v>217</v>
      </c>
      <c r="AH181" s="557">
        <f t="shared" si="41"/>
        <v>0</v>
      </c>
      <c r="AI181" s="467"/>
      <c r="AJ181" s="467"/>
      <c r="AK181" s="466"/>
      <c r="AL181" s="544"/>
      <c r="AM181" s="328"/>
      <c r="AN181" s="328"/>
      <c r="AO181" s="328"/>
      <c r="AP181" s="328"/>
    </row>
    <row r="182" spans="1:42" s="545" customFormat="1" ht="104.25" customHeight="1">
      <c r="A182" s="580" t="s">
        <v>175</v>
      </c>
      <c r="B182" s="581"/>
      <c r="C182" s="465">
        <f>SUM(C181,C177)</f>
        <v>2</v>
      </c>
      <c r="D182" s="465">
        <f aca="true" t="shared" si="44" ref="D182:AF182">SUM(D181,D177)</f>
        <v>0</v>
      </c>
      <c r="E182" s="465">
        <f t="shared" si="44"/>
        <v>7</v>
      </c>
      <c r="F182" s="465">
        <f t="shared" si="44"/>
        <v>0</v>
      </c>
      <c r="G182" s="465">
        <f t="shared" si="44"/>
        <v>1</v>
      </c>
      <c r="H182" s="465">
        <f t="shared" si="44"/>
        <v>0</v>
      </c>
      <c r="I182" s="465">
        <f t="shared" si="44"/>
        <v>9</v>
      </c>
      <c r="J182" s="465">
        <f t="shared" si="44"/>
        <v>0</v>
      </c>
      <c r="K182" s="465">
        <f t="shared" si="44"/>
        <v>23</v>
      </c>
      <c r="L182" s="465">
        <f t="shared" si="44"/>
        <v>0</v>
      </c>
      <c r="M182" s="465">
        <f t="shared" si="44"/>
        <v>78</v>
      </c>
      <c r="N182" s="465">
        <f t="shared" si="44"/>
        <v>0</v>
      </c>
      <c r="O182" s="465">
        <f t="shared" si="44"/>
        <v>31</v>
      </c>
      <c r="P182" s="465">
        <f t="shared" si="44"/>
        <v>0</v>
      </c>
      <c r="Q182" s="465">
        <f t="shared" si="44"/>
        <v>254</v>
      </c>
      <c r="R182" s="465">
        <f t="shared" si="44"/>
        <v>0</v>
      </c>
      <c r="S182" s="465">
        <f t="shared" si="44"/>
        <v>4</v>
      </c>
      <c r="T182" s="465">
        <f t="shared" si="44"/>
        <v>0</v>
      </c>
      <c r="U182" s="465">
        <f t="shared" si="44"/>
        <v>44</v>
      </c>
      <c r="V182" s="465">
        <f t="shared" si="44"/>
        <v>0</v>
      </c>
      <c r="W182" s="465">
        <f t="shared" si="44"/>
        <v>0</v>
      </c>
      <c r="X182" s="465">
        <f t="shared" si="44"/>
        <v>0</v>
      </c>
      <c r="Y182" s="465">
        <f t="shared" si="44"/>
        <v>0</v>
      </c>
      <c r="Z182" s="465">
        <f t="shared" si="44"/>
        <v>0</v>
      </c>
      <c r="AA182" s="465">
        <f t="shared" si="44"/>
        <v>61</v>
      </c>
      <c r="AB182" s="465">
        <f t="shared" si="44"/>
        <v>0</v>
      </c>
      <c r="AC182" s="465">
        <f t="shared" si="44"/>
        <v>61</v>
      </c>
      <c r="AD182" s="465">
        <f t="shared" si="44"/>
        <v>392</v>
      </c>
      <c r="AE182" s="465">
        <f t="shared" si="44"/>
        <v>0</v>
      </c>
      <c r="AF182" s="465">
        <f t="shared" si="44"/>
        <v>392</v>
      </c>
      <c r="AG182" s="556">
        <f>'[7]July-20'!AF182+AC182</f>
        <v>392</v>
      </c>
      <c r="AH182" s="557">
        <f t="shared" si="41"/>
        <v>0</v>
      </c>
      <c r="AI182" s="101"/>
      <c r="AJ182" s="103"/>
      <c r="AK182" s="199"/>
      <c r="AM182" s="328"/>
      <c r="AN182" s="328"/>
      <c r="AO182" s="328"/>
      <c r="AP182" s="328"/>
    </row>
    <row r="183" spans="1:42" s="319" customFormat="1" ht="104.25" customHeight="1">
      <c r="A183" s="389">
        <v>7</v>
      </c>
      <c r="B183" s="389" t="s">
        <v>46</v>
      </c>
      <c r="C183" s="478">
        <v>0</v>
      </c>
      <c r="D183" s="478">
        <v>0</v>
      </c>
      <c r="E183" s="478">
        <f>'[7]July-20'!E183+C183</f>
        <v>0</v>
      </c>
      <c r="F183" s="478">
        <f>'[7]July-20'!F183+D183</f>
        <v>0</v>
      </c>
      <c r="G183" s="478">
        <v>0</v>
      </c>
      <c r="H183" s="478">
        <v>0</v>
      </c>
      <c r="I183" s="478">
        <f>'[7]July-20'!I183+G183</f>
        <v>1</v>
      </c>
      <c r="J183" s="478">
        <f>'[7]July-20'!J183+H183</f>
        <v>0</v>
      </c>
      <c r="K183" s="478">
        <v>1</v>
      </c>
      <c r="L183" s="478">
        <v>0</v>
      </c>
      <c r="M183" s="478">
        <f>'[7]July-20'!M183+K183</f>
        <v>8</v>
      </c>
      <c r="N183" s="478">
        <f>'[7]July-20'!N183+L183</f>
        <v>0</v>
      </c>
      <c r="O183" s="478">
        <v>2</v>
      </c>
      <c r="P183" s="478">
        <v>0</v>
      </c>
      <c r="Q183" s="478">
        <f>'[7]July-20'!Q183+O183</f>
        <v>40</v>
      </c>
      <c r="R183" s="478">
        <f>'[7]July-20'!R183+P183</f>
        <v>0</v>
      </c>
      <c r="S183" s="478">
        <v>0</v>
      </c>
      <c r="T183" s="478">
        <v>0</v>
      </c>
      <c r="U183" s="478">
        <f>'[7]July-20'!U183+S183</f>
        <v>5</v>
      </c>
      <c r="V183" s="478">
        <f>'[7]July-20'!V183+T183</f>
        <v>0</v>
      </c>
      <c r="W183" s="478">
        <v>0</v>
      </c>
      <c r="X183" s="478">
        <v>0</v>
      </c>
      <c r="Y183" s="478">
        <f>'[7]July-20'!Y183+W183</f>
        <v>0</v>
      </c>
      <c r="Z183" s="478">
        <f>'[7]July-20'!Z183+X183</f>
        <v>0</v>
      </c>
      <c r="AA183" s="478">
        <f t="shared" si="35"/>
        <v>3</v>
      </c>
      <c r="AB183" s="478">
        <f t="shared" si="36"/>
        <v>0</v>
      </c>
      <c r="AC183" s="478">
        <f t="shared" si="37"/>
        <v>3</v>
      </c>
      <c r="AD183" s="478">
        <f t="shared" si="38"/>
        <v>54</v>
      </c>
      <c r="AE183" s="478">
        <f t="shared" si="39"/>
        <v>0</v>
      </c>
      <c r="AF183" s="478">
        <f t="shared" si="40"/>
        <v>54</v>
      </c>
      <c r="AG183" s="556">
        <f>'[7]July-20'!AF183+AC183</f>
        <v>54</v>
      </c>
      <c r="AH183" s="557">
        <f t="shared" si="41"/>
        <v>0</v>
      </c>
      <c r="AI183" s="434"/>
      <c r="AJ183" s="435"/>
      <c r="AK183" s="463"/>
      <c r="AM183" s="327"/>
      <c r="AN183" s="327"/>
      <c r="AO183" s="327"/>
      <c r="AP183" s="327"/>
    </row>
    <row r="184" spans="1:42" s="319" customFormat="1" ht="104.25" customHeight="1">
      <c r="A184" s="389">
        <v>8</v>
      </c>
      <c r="B184" s="389" t="s">
        <v>185</v>
      </c>
      <c r="C184" s="478">
        <v>0</v>
      </c>
      <c r="D184" s="478">
        <v>0</v>
      </c>
      <c r="E184" s="478">
        <f>'[7]July-20'!E184+C184</f>
        <v>0</v>
      </c>
      <c r="F184" s="478">
        <f>'[7]July-20'!F184+D184</f>
        <v>0</v>
      </c>
      <c r="G184" s="478">
        <v>0</v>
      </c>
      <c r="H184" s="478">
        <v>0</v>
      </c>
      <c r="I184" s="478">
        <f>'[7]July-20'!I184+G184</f>
        <v>2</v>
      </c>
      <c r="J184" s="478">
        <f>'[7]July-20'!J184+H184</f>
        <v>0</v>
      </c>
      <c r="K184" s="478">
        <v>2</v>
      </c>
      <c r="L184" s="478">
        <v>0</v>
      </c>
      <c r="M184" s="478">
        <f>'[7]July-20'!M184+K184</f>
        <v>19</v>
      </c>
      <c r="N184" s="478">
        <f>'[7]July-20'!N184+L184</f>
        <v>0</v>
      </c>
      <c r="O184" s="478">
        <v>6</v>
      </c>
      <c r="P184" s="478">
        <v>0</v>
      </c>
      <c r="Q184" s="478">
        <f>'[7]July-20'!Q184+O184</f>
        <v>45</v>
      </c>
      <c r="R184" s="478">
        <f>'[7]July-20'!R184+P184</f>
        <v>0</v>
      </c>
      <c r="S184" s="478">
        <v>0</v>
      </c>
      <c r="T184" s="478">
        <v>0</v>
      </c>
      <c r="U184" s="478">
        <f>'[7]July-20'!U184+S184</f>
        <v>0</v>
      </c>
      <c r="V184" s="478">
        <f>'[7]July-20'!V184+T184</f>
        <v>0</v>
      </c>
      <c r="W184" s="478">
        <v>0</v>
      </c>
      <c r="X184" s="478">
        <v>0</v>
      </c>
      <c r="Y184" s="478">
        <f>'[7]July-20'!Y184+W184</f>
        <v>0</v>
      </c>
      <c r="Z184" s="478">
        <f>'[7]July-20'!Z184+X184</f>
        <v>0</v>
      </c>
      <c r="AA184" s="478">
        <f t="shared" si="35"/>
        <v>8</v>
      </c>
      <c r="AB184" s="478">
        <f t="shared" si="36"/>
        <v>0</v>
      </c>
      <c r="AC184" s="478">
        <f t="shared" si="37"/>
        <v>8</v>
      </c>
      <c r="AD184" s="478">
        <f t="shared" si="38"/>
        <v>66</v>
      </c>
      <c r="AE184" s="478">
        <f t="shared" si="39"/>
        <v>0</v>
      </c>
      <c r="AF184" s="478">
        <f t="shared" si="40"/>
        <v>66</v>
      </c>
      <c r="AG184" s="556">
        <f>'[7]July-20'!AF184+AC184</f>
        <v>66</v>
      </c>
      <c r="AH184" s="557">
        <f t="shared" si="41"/>
        <v>0</v>
      </c>
      <c r="AI184" s="434"/>
      <c r="AJ184" s="435"/>
      <c r="AK184" s="463"/>
      <c r="AM184" s="327"/>
      <c r="AN184" s="327"/>
      <c r="AO184" s="327"/>
      <c r="AP184" s="327"/>
    </row>
    <row r="185" spans="1:42" s="319" customFormat="1" ht="104.25" customHeight="1">
      <c r="A185" s="389">
        <v>9</v>
      </c>
      <c r="B185" s="389" t="s">
        <v>47</v>
      </c>
      <c r="C185" s="478">
        <v>0</v>
      </c>
      <c r="D185" s="478">
        <v>0</v>
      </c>
      <c r="E185" s="478">
        <f>'[7]July-20'!E185+C185</f>
        <v>0</v>
      </c>
      <c r="F185" s="478">
        <f>'[7]July-20'!F185+D185</f>
        <v>0</v>
      </c>
      <c r="G185" s="478">
        <v>0</v>
      </c>
      <c r="H185" s="478">
        <v>0</v>
      </c>
      <c r="I185" s="478">
        <f>'[7]July-20'!I185+G185</f>
        <v>0</v>
      </c>
      <c r="J185" s="478">
        <f>'[7]July-20'!J185+H185</f>
        <v>0</v>
      </c>
      <c r="K185" s="478">
        <v>0</v>
      </c>
      <c r="L185" s="478">
        <v>0</v>
      </c>
      <c r="M185" s="478">
        <f>'[7]July-20'!M185+K185</f>
        <v>27</v>
      </c>
      <c r="N185" s="478">
        <f>'[7]July-20'!N185+L185</f>
        <v>0</v>
      </c>
      <c r="O185" s="478">
        <v>9</v>
      </c>
      <c r="P185" s="478">
        <v>0</v>
      </c>
      <c r="Q185" s="478">
        <f>'[7]July-20'!Q185+O185</f>
        <v>53</v>
      </c>
      <c r="R185" s="478">
        <f>'[7]July-20'!R185+P185</f>
        <v>0</v>
      </c>
      <c r="S185" s="478">
        <v>1</v>
      </c>
      <c r="T185" s="478">
        <v>0</v>
      </c>
      <c r="U185" s="478">
        <f>'[7]July-20'!U185+S185</f>
        <v>7</v>
      </c>
      <c r="V185" s="478">
        <f>'[7]July-20'!V185+T185</f>
        <v>0</v>
      </c>
      <c r="W185" s="478">
        <v>0</v>
      </c>
      <c r="X185" s="478">
        <v>0</v>
      </c>
      <c r="Y185" s="478">
        <f>'[7]July-20'!Y185+W185</f>
        <v>0</v>
      </c>
      <c r="Z185" s="478">
        <f>'[7]July-20'!Z185+X185</f>
        <v>0</v>
      </c>
      <c r="AA185" s="478">
        <f t="shared" si="35"/>
        <v>10</v>
      </c>
      <c r="AB185" s="478">
        <f t="shared" si="36"/>
        <v>0</v>
      </c>
      <c r="AC185" s="478">
        <f t="shared" si="37"/>
        <v>10</v>
      </c>
      <c r="AD185" s="478">
        <f t="shared" si="38"/>
        <v>87</v>
      </c>
      <c r="AE185" s="478">
        <f t="shared" si="39"/>
        <v>0</v>
      </c>
      <c r="AF185" s="478">
        <f t="shared" si="40"/>
        <v>87</v>
      </c>
      <c r="AG185" s="556">
        <f>'[7]July-20'!AF185+AC185</f>
        <v>87</v>
      </c>
      <c r="AH185" s="557">
        <f t="shared" si="41"/>
        <v>0</v>
      </c>
      <c r="AI185" s="434"/>
      <c r="AJ185" s="435"/>
      <c r="AK185" s="463"/>
      <c r="AM185" s="327"/>
      <c r="AN185" s="327"/>
      <c r="AO185" s="327"/>
      <c r="AP185" s="327"/>
    </row>
    <row r="186" spans="1:42" s="319" customFormat="1" ht="104.25" customHeight="1">
      <c r="A186" s="389">
        <v>10</v>
      </c>
      <c r="B186" s="389" t="s">
        <v>50</v>
      </c>
      <c r="C186" s="478">
        <v>0</v>
      </c>
      <c r="D186" s="478">
        <v>0</v>
      </c>
      <c r="E186" s="478">
        <f>'[7]July-20'!E186+C186</f>
        <v>0</v>
      </c>
      <c r="F186" s="478">
        <f>'[7]July-20'!F186+D186</f>
        <v>0</v>
      </c>
      <c r="G186" s="478">
        <v>0</v>
      </c>
      <c r="H186" s="478">
        <v>0</v>
      </c>
      <c r="I186" s="478">
        <f>'[7]July-20'!I186+G186</f>
        <v>1</v>
      </c>
      <c r="J186" s="478">
        <f>'[7]July-20'!J186+H186</f>
        <v>0</v>
      </c>
      <c r="K186" s="478">
        <v>0</v>
      </c>
      <c r="L186" s="478">
        <v>0</v>
      </c>
      <c r="M186" s="478">
        <f>'[7]July-20'!M186+K186</f>
        <v>0</v>
      </c>
      <c r="N186" s="478">
        <f>'[7]July-20'!N186+L186</f>
        <v>0</v>
      </c>
      <c r="O186" s="478">
        <v>0</v>
      </c>
      <c r="P186" s="478">
        <v>0</v>
      </c>
      <c r="Q186" s="478">
        <f>'[7]July-20'!Q186+O186</f>
        <v>9</v>
      </c>
      <c r="R186" s="478">
        <f>'[7]July-20'!R186+P186</f>
        <v>0</v>
      </c>
      <c r="S186" s="478">
        <v>0</v>
      </c>
      <c r="T186" s="478">
        <v>0</v>
      </c>
      <c r="U186" s="478">
        <f>'[7]July-20'!U186+S186</f>
        <v>7</v>
      </c>
      <c r="V186" s="478">
        <f>'[7]July-20'!V186+T186</f>
        <v>0</v>
      </c>
      <c r="W186" s="478">
        <v>0</v>
      </c>
      <c r="X186" s="478">
        <v>0</v>
      </c>
      <c r="Y186" s="478">
        <f>'[7]July-20'!Y186+W186</f>
        <v>1</v>
      </c>
      <c r="Z186" s="478">
        <f>'[7]July-20'!Z186+X186</f>
        <v>0</v>
      </c>
      <c r="AA186" s="478">
        <f t="shared" si="35"/>
        <v>0</v>
      </c>
      <c r="AB186" s="478">
        <f t="shared" si="36"/>
        <v>0</v>
      </c>
      <c r="AC186" s="478">
        <f t="shared" si="37"/>
        <v>0</v>
      </c>
      <c r="AD186" s="478">
        <f t="shared" si="38"/>
        <v>18</v>
      </c>
      <c r="AE186" s="478">
        <f t="shared" si="39"/>
        <v>0</v>
      </c>
      <c r="AF186" s="478">
        <f t="shared" si="40"/>
        <v>18</v>
      </c>
      <c r="AG186" s="556">
        <f>'[7]July-20'!AF186+AC186</f>
        <v>18</v>
      </c>
      <c r="AH186" s="557">
        <f t="shared" si="41"/>
        <v>0</v>
      </c>
      <c r="AI186" s="434"/>
      <c r="AJ186" s="435"/>
      <c r="AK186" s="463"/>
      <c r="AM186" s="327"/>
      <c r="AN186" s="327"/>
      <c r="AO186" s="327"/>
      <c r="AP186" s="493"/>
    </row>
    <row r="187" spans="1:42" s="545" customFormat="1" ht="104.25" customHeight="1">
      <c r="A187" s="580" t="s">
        <v>55</v>
      </c>
      <c r="B187" s="581"/>
      <c r="C187" s="465">
        <f>SUM(C183:C186)</f>
        <v>0</v>
      </c>
      <c r="D187" s="465">
        <f aca="true" t="shared" si="45" ref="D187:AF187">SUM(D183:D186)</f>
        <v>0</v>
      </c>
      <c r="E187" s="465">
        <f t="shared" si="45"/>
        <v>0</v>
      </c>
      <c r="F187" s="465">
        <f t="shared" si="45"/>
        <v>0</v>
      </c>
      <c r="G187" s="465">
        <f t="shared" si="45"/>
        <v>0</v>
      </c>
      <c r="H187" s="465">
        <f t="shared" si="45"/>
        <v>0</v>
      </c>
      <c r="I187" s="465">
        <f t="shared" si="45"/>
        <v>4</v>
      </c>
      <c r="J187" s="465">
        <f t="shared" si="45"/>
        <v>0</v>
      </c>
      <c r="K187" s="465">
        <f t="shared" si="45"/>
        <v>3</v>
      </c>
      <c r="L187" s="465">
        <f t="shared" si="45"/>
        <v>0</v>
      </c>
      <c r="M187" s="465">
        <f t="shared" si="45"/>
        <v>54</v>
      </c>
      <c r="N187" s="465">
        <f t="shared" si="45"/>
        <v>0</v>
      </c>
      <c r="O187" s="465">
        <f t="shared" si="45"/>
        <v>17</v>
      </c>
      <c r="P187" s="465">
        <f t="shared" si="45"/>
        <v>0</v>
      </c>
      <c r="Q187" s="465">
        <f t="shared" si="45"/>
        <v>147</v>
      </c>
      <c r="R187" s="465">
        <f t="shared" si="45"/>
        <v>0</v>
      </c>
      <c r="S187" s="465">
        <f t="shared" si="45"/>
        <v>1</v>
      </c>
      <c r="T187" s="465">
        <f t="shared" si="45"/>
        <v>0</v>
      </c>
      <c r="U187" s="465">
        <f t="shared" si="45"/>
        <v>19</v>
      </c>
      <c r="V187" s="465">
        <f t="shared" si="45"/>
        <v>0</v>
      </c>
      <c r="W187" s="465">
        <f t="shared" si="45"/>
        <v>0</v>
      </c>
      <c r="X187" s="465">
        <f t="shared" si="45"/>
        <v>0</v>
      </c>
      <c r="Y187" s="465">
        <f t="shared" si="45"/>
        <v>1</v>
      </c>
      <c r="Z187" s="465">
        <f t="shared" si="45"/>
        <v>0</v>
      </c>
      <c r="AA187" s="465">
        <f t="shared" si="45"/>
        <v>21</v>
      </c>
      <c r="AB187" s="465">
        <f t="shared" si="45"/>
        <v>0</v>
      </c>
      <c r="AC187" s="465">
        <f t="shared" si="45"/>
        <v>21</v>
      </c>
      <c r="AD187" s="465">
        <f t="shared" si="45"/>
        <v>225</v>
      </c>
      <c r="AE187" s="465">
        <f t="shared" si="45"/>
        <v>0</v>
      </c>
      <c r="AF187" s="465">
        <f t="shared" si="45"/>
        <v>225</v>
      </c>
      <c r="AG187" s="556">
        <f>'[7]July-20'!AF187+AC187</f>
        <v>225</v>
      </c>
      <c r="AH187" s="557">
        <f t="shared" si="41"/>
        <v>0</v>
      </c>
      <c r="AI187" s="92"/>
      <c r="AJ187" s="467"/>
      <c r="AK187" s="466"/>
      <c r="AL187" s="544"/>
      <c r="AM187" s="328"/>
      <c r="AN187" s="328"/>
      <c r="AO187" s="328"/>
      <c r="AP187" s="494"/>
    </row>
    <row r="188" spans="1:42" s="319" customFormat="1" ht="104.25" customHeight="1">
      <c r="A188" s="389">
        <v>11</v>
      </c>
      <c r="B188" s="389" t="s">
        <v>52</v>
      </c>
      <c r="C188" s="478">
        <v>0</v>
      </c>
      <c r="D188" s="478">
        <v>0</v>
      </c>
      <c r="E188" s="478">
        <f>'[7]July-20'!E188+C188</f>
        <v>0</v>
      </c>
      <c r="F188" s="478">
        <f>'[7]July-20'!F188+D188</f>
        <v>0</v>
      </c>
      <c r="G188" s="478">
        <v>0</v>
      </c>
      <c r="H188" s="478">
        <v>0</v>
      </c>
      <c r="I188" s="478">
        <f>'[7]July-20'!I188+G188</f>
        <v>1</v>
      </c>
      <c r="J188" s="478">
        <f>'[7]July-20'!J188+H188</f>
        <v>0</v>
      </c>
      <c r="K188" s="478">
        <v>1</v>
      </c>
      <c r="L188" s="478">
        <v>0</v>
      </c>
      <c r="M188" s="478">
        <f>'[7]July-20'!M188+K188</f>
        <v>15</v>
      </c>
      <c r="N188" s="478">
        <f>'[7]July-20'!N188+L188</f>
        <v>0</v>
      </c>
      <c r="O188" s="478">
        <v>6</v>
      </c>
      <c r="P188" s="478">
        <v>0</v>
      </c>
      <c r="Q188" s="478">
        <f>'[7]July-20'!Q188+O188</f>
        <v>53</v>
      </c>
      <c r="R188" s="478">
        <f>'[7]July-20'!R188+P188</f>
        <v>0</v>
      </c>
      <c r="S188" s="478">
        <v>1</v>
      </c>
      <c r="T188" s="478">
        <v>0</v>
      </c>
      <c r="U188" s="478">
        <f>'[7]July-20'!U188+S188</f>
        <v>2</v>
      </c>
      <c r="V188" s="478">
        <f>'[7]July-20'!V188+T188</f>
        <v>0</v>
      </c>
      <c r="W188" s="478">
        <v>0</v>
      </c>
      <c r="X188" s="478">
        <v>0</v>
      </c>
      <c r="Y188" s="478">
        <f>'[7]July-20'!Y188+W188</f>
        <v>0</v>
      </c>
      <c r="Z188" s="478">
        <f>'[7]July-20'!Z188+X188</f>
        <v>0</v>
      </c>
      <c r="AA188" s="478">
        <f t="shared" si="35"/>
        <v>8</v>
      </c>
      <c r="AB188" s="478">
        <f t="shared" si="36"/>
        <v>0</v>
      </c>
      <c r="AC188" s="478">
        <f t="shared" si="37"/>
        <v>8</v>
      </c>
      <c r="AD188" s="478">
        <f t="shared" si="38"/>
        <v>71</v>
      </c>
      <c r="AE188" s="478">
        <f t="shared" si="39"/>
        <v>0</v>
      </c>
      <c r="AF188" s="478">
        <f t="shared" si="40"/>
        <v>71</v>
      </c>
      <c r="AG188" s="556">
        <f>'[7]July-20'!AF188+AC188</f>
        <v>71</v>
      </c>
      <c r="AH188" s="557">
        <f t="shared" si="41"/>
        <v>0</v>
      </c>
      <c r="AI188" s="434"/>
      <c r="AJ188" s="435"/>
      <c r="AK188" s="463"/>
      <c r="AM188" s="327"/>
      <c r="AN188" s="327"/>
      <c r="AO188" s="327"/>
      <c r="AP188" s="327"/>
    </row>
    <row r="189" spans="1:42" s="319" customFormat="1" ht="104.25" customHeight="1">
      <c r="A189" s="389">
        <v>12</v>
      </c>
      <c r="B189" s="389" t="s">
        <v>53</v>
      </c>
      <c r="C189" s="478">
        <v>0</v>
      </c>
      <c r="D189" s="478">
        <v>0</v>
      </c>
      <c r="E189" s="478">
        <f>'[7]July-20'!E189+C189</f>
        <v>0</v>
      </c>
      <c r="F189" s="478">
        <f>'[7]July-20'!F189+D189</f>
        <v>0</v>
      </c>
      <c r="G189" s="478">
        <v>0</v>
      </c>
      <c r="H189" s="478">
        <v>0</v>
      </c>
      <c r="I189" s="478">
        <f>'[7]July-20'!I189+G189</f>
        <v>0</v>
      </c>
      <c r="J189" s="478">
        <f>'[7]July-20'!J189+H189</f>
        <v>0</v>
      </c>
      <c r="K189" s="478">
        <v>1</v>
      </c>
      <c r="L189" s="478">
        <v>0</v>
      </c>
      <c r="M189" s="478">
        <f>'[7]July-20'!M189+K189</f>
        <v>3</v>
      </c>
      <c r="N189" s="478">
        <f>'[7]July-20'!N189+L189</f>
        <v>0</v>
      </c>
      <c r="O189" s="478">
        <v>1</v>
      </c>
      <c r="P189" s="478">
        <v>0</v>
      </c>
      <c r="Q189" s="478">
        <f>'[7]July-20'!Q189+O189</f>
        <v>18</v>
      </c>
      <c r="R189" s="478">
        <f>'[7]July-20'!R189+P189</f>
        <v>0</v>
      </c>
      <c r="S189" s="478">
        <v>0</v>
      </c>
      <c r="T189" s="478">
        <v>0</v>
      </c>
      <c r="U189" s="478">
        <f>'[7]July-20'!U189+S189</f>
        <v>7</v>
      </c>
      <c r="V189" s="478">
        <f>'[7]July-20'!V189+T189</f>
        <v>0</v>
      </c>
      <c r="W189" s="478">
        <v>0</v>
      </c>
      <c r="X189" s="478">
        <v>0</v>
      </c>
      <c r="Y189" s="478">
        <f>'[7]July-20'!Y189+W189</f>
        <v>0</v>
      </c>
      <c r="Z189" s="478">
        <f>'[7]July-20'!Z189+X189</f>
        <v>0</v>
      </c>
      <c r="AA189" s="478">
        <f t="shared" si="35"/>
        <v>2</v>
      </c>
      <c r="AB189" s="478">
        <f t="shared" si="36"/>
        <v>0</v>
      </c>
      <c r="AC189" s="478">
        <f t="shared" si="37"/>
        <v>2</v>
      </c>
      <c r="AD189" s="478">
        <f t="shared" si="38"/>
        <v>28</v>
      </c>
      <c r="AE189" s="478">
        <f t="shared" si="39"/>
        <v>0</v>
      </c>
      <c r="AF189" s="478">
        <f t="shared" si="40"/>
        <v>28</v>
      </c>
      <c r="AG189" s="556">
        <f>'[7]July-20'!AF189+AC189</f>
        <v>28</v>
      </c>
      <c r="AH189" s="557">
        <f t="shared" si="41"/>
        <v>0</v>
      </c>
      <c r="AI189" s="434"/>
      <c r="AJ189" s="435"/>
      <c r="AK189" s="463"/>
      <c r="AM189" s="327"/>
      <c r="AN189" s="327"/>
      <c r="AO189" s="327"/>
      <c r="AP189" s="327"/>
    </row>
    <row r="190" spans="1:42" s="319" customFormat="1" ht="104.25" customHeight="1">
      <c r="A190" s="389">
        <v>13</v>
      </c>
      <c r="B190" s="389" t="s">
        <v>54</v>
      </c>
      <c r="C190" s="478">
        <v>0</v>
      </c>
      <c r="D190" s="478">
        <v>0</v>
      </c>
      <c r="E190" s="478">
        <f>'[7]July-20'!E190+C190</f>
        <v>3</v>
      </c>
      <c r="F190" s="478">
        <f>'[7]July-20'!F190+D190</f>
        <v>0</v>
      </c>
      <c r="G190" s="478">
        <v>1</v>
      </c>
      <c r="H190" s="478">
        <v>0</v>
      </c>
      <c r="I190" s="478">
        <f>'[7]July-20'!I190+G190</f>
        <v>4</v>
      </c>
      <c r="J190" s="478">
        <f>'[7]July-20'!J190+H190</f>
        <v>0</v>
      </c>
      <c r="K190" s="478">
        <v>7</v>
      </c>
      <c r="L190" s="478">
        <v>0</v>
      </c>
      <c r="M190" s="478">
        <f>'[7]July-20'!M190+K190</f>
        <v>25</v>
      </c>
      <c r="N190" s="478">
        <f>'[7]July-20'!N190+L190</f>
        <v>0</v>
      </c>
      <c r="O190" s="478">
        <v>1</v>
      </c>
      <c r="P190" s="478">
        <v>0</v>
      </c>
      <c r="Q190" s="478">
        <f>'[7]July-20'!Q190+O190</f>
        <v>52</v>
      </c>
      <c r="R190" s="478">
        <f>'[7]July-20'!R190+P190</f>
        <v>0</v>
      </c>
      <c r="S190" s="478">
        <v>0</v>
      </c>
      <c r="T190" s="478">
        <v>0</v>
      </c>
      <c r="U190" s="478">
        <f>'[7]July-20'!U190+S190</f>
        <v>3</v>
      </c>
      <c r="V190" s="478">
        <f>'[7]July-20'!V190+T190</f>
        <v>0</v>
      </c>
      <c r="W190" s="478">
        <v>0</v>
      </c>
      <c r="X190" s="478">
        <v>0</v>
      </c>
      <c r="Y190" s="478">
        <f>'[7]July-20'!Y190+W190</f>
        <v>0</v>
      </c>
      <c r="Z190" s="478">
        <f>'[7]July-20'!Z190+X190</f>
        <v>0</v>
      </c>
      <c r="AA190" s="478">
        <f t="shared" si="35"/>
        <v>9</v>
      </c>
      <c r="AB190" s="478">
        <f t="shared" si="36"/>
        <v>0</v>
      </c>
      <c r="AC190" s="478">
        <f t="shared" si="37"/>
        <v>9</v>
      </c>
      <c r="AD190" s="478">
        <f t="shared" si="38"/>
        <v>87</v>
      </c>
      <c r="AE190" s="478">
        <f t="shared" si="39"/>
        <v>0</v>
      </c>
      <c r="AF190" s="478">
        <f t="shared" si="40"/>
        <v>87</v>
      </c>
      <c r="AG190" s="556">
        <f>'[7]July-20'!AF190+AC190</f>
        <v>87</v>
      </c>
      <c r="AH190" s="557">
        <f t="shared" si="41"/>
        <v>0</v>
      </c>
      <c r="AI190" s="434"/>
      <c r="AJ190" s="435"/>
      <c r="AK190" s="463"/>
      <c r="AM190" s="327"/>
      <c r="AN190" s="327"/>
      <c r="AO190" s="327"/>
      <c r="AP190" s="327"/>
    </row>
    <row r="191" spans="1:42" s="319" customFormat="1" ht="104.25" customHeight="1">
      <c r="A191" s="389">
        <v>14</v>
      </c>
      <c r="B191" s="389" t="s">
        <v>188</v>
      </c>
      <c r="C191" s="478">
        <v>0</v>
      </c>
      <c r="D191" s="478">
        <v>0</v>
      </c>
      <c r="E191" s="478">
        <f>'[7]July-20'!E191+C191</f>
        <v>1</v>
      </c>
      <c r="F191" s="478">
        <f>'[7]July-20'!F191+D191</f>
        <v>0</v>
      </c>
      <c r="G191" s="478">
        <v>0</v>
      </c>
      <c r="H191" s="478">
        <v>0</v>
      </c>
      <c r="I191" s="478">
        <f>'[7]July-20'!I191+G191</f>
        <v>1</v>
      </c>
      <c r="J191" s="478">
        <f>'[7]July-20'!J191+H191</f>
        <v>0</v>
      </c>
      <c r="K191" s="478">
        <v>2</v>
      </c>
      <c r="L191" s="478">
        <v>0</v>
      </c>
      <c r="M191" s="478">
        <f>'[7]July-20'!M191+K191</f>
        <v>23</v>
      </c>
      <c r="N191" s="478">
        <f>'[7]July-20'!N191+L191</f>
        <v>0</v>
      </c>
      <c r="O191" s="478">
        <v>7</v>
      </c>
      <c r="P191" s="478">
        <v>0</v>
      </c>
      <c r="Q191" s="478">
        <f>'[7]July-20'!Q191+O191</f>
        <v>29</v>
      </c>
      <c r="R191" s="478">
        <f>'[7]July-20'!R191+P191</f>
        <v>0</v>
      </c>
      <c r="S191" s="478">
        <v>0</v>
      </c>
      <c r="T191" s="478">
        <v>0</v>
      </c>
      <c r="U191" s="478">
        <f>'[7]July-20'!U191+S191</f>
        <v>4</v>
      </c>
      <c r="V191" s="478">
        <f>'[7]July-20'!V191+T191</f>
        <v>0</v>
      </c>
      <c r="W191" s="478">
        <v>0</v>
      </c>
      <c r="X191" s="478">
        <v>0</v>
      </c>
      <c r="Y191" s="478">
        <f>'[7]July-20'!Y191+W191</f>
        <v>0</v>
      </c>
      <c r="Z191" s="478">
        <f>'[7]July-20'!Z191+X191</f>
        <v>0</v>
      </c>
      <c r="AA191" s="478">
        <f t="shared" si="35"/>
        <v>9</v>
      </c>
      <c r="AB191" s="478">
        <f t="shared" si="36"/>
        <v>0</v>
      </c>
      <c r="AC191" s="478">
        <f t="shared" si="37"/>
        <v>9</v>
      </c>
      <c r="AD191" s="478">
        <f t="shared" si="38"/>
        <v>58</v>
      </c>
      <c r="AE191" s="478">
        <f t="shared" si="39"/>
        <v>0</v>
      </c>
      <c r="AF191" s="478">
        <f t="shared" si="40"/>
        <v>58</v>
      </c>
      <c r="AG191" s="556">
        <f>'[7]July-20'!AF191+AC191</f>
        <v>58</v>
      </c>
      <c r="AH191" s="557">
        <f t="shared" si="41"/>
        <v>0</v>
      </c>
      <c r="AI191" s="434"/>
      <c r="AJ191" s="435"/>
      <c r="AK191" s="463"/>
      <c r="AM191" s="327"/>
      <c r="AN191" s="327"/>
      <c r="AO191" s="327"/>
      <c r="AP191" s="327"/>
    </row>
    <row r="192" spans="1:42" s="545" customFormat="1" ht="104.25" customHeight="1">
      <c r="A192" s="580" t="s">
        <v>22</v>
      </c>
      <c r="B192" s="581"/>
      <c r="C192" s="465">
        <f aca="true" t="shared" si="46" ref="C192:AF192">SUM(C188:C191)</f>
        <v>0</v>
      </c>
      <c r="D192" s="465">
        <f t="shared" si="46"/>
        <v>0</v>
      </c>
      <c r="E192" s="465">
        <f t="shared" si="46"/>
        <v>4</v>
      </c>
      <c r="F192" s="465">
        <f t="shared" si="46"/>
        <v>0</v>
      </c>
      <c r="G192" s="465">
        <f t="shared" si="46"/>
        <v>1</v>
      </c>
      <c r="H192" s="465">
        <f t="shared" si="46"/>
        <v>0</v>
      </c>
      <c r="I192" s="465">
        <f t="shared" si="46"/>
        <v>6</v>
      </c>
      <c r="J192" s="465">
        <f t="shared" si="46"/>
        <v>0</v>
      </c>
      <c r="K192" s="465">
        <f t="shared" si="46"/>
        <v>11</v>
      </c>
      <c r="L192" s="465">
        <f t="shared" si="46"/>
        <v>0</v>
      </c>
      <c r="M192" s="465">
        <f t="shared" si="46"/>
        <v>66</v>
      </c>
      <c r="N192" s="465">
        <f t="shared" si="46"/>
        <v>0</v>
      </c>
      <c r="O192" s="465">
        <f t="shared" si="46"/>
        <v>15</v>
      </c>
      <c r="P192" s="465">
        <f t="shared" si="46"/>
        <v>0</v>
      </c>
      <c r="Q192" s="465">
        <f t="shared" si="46"/>
        <v>152</v>
      </c>
      <c r="R192" s="465">
        <f t="shared" si="46"/>
        <v>0</v>
      </c>
      <c r="S192" s="465">
        <f t="shared" si="46"/>
        <v>1</v>
      </c>
      <c r="T192" s="465">
        <f t="shared" si="46"/>
        <v>0</v>
      </c>
      <c r="U192" s="465">
        <f t="shared" si="46"/>
        <v>16</v>
      </c>
      <c r="V192" s="465">
        <f t="shared" si="46"/>
        <v>0</v>
      </c>
      <c r="W192" s="465">
        <f t="shared" si="46"/>
        <v>0</v>
      </c>
      <c r="X192" s="465">
        <f t="shared" si="46"/>
        <v>0</v>
      </c>
      <c r="Y192" s="465">
        <f t="shared" si="46"/>
        <v>0</v>
      </c>
      <c r="Z192" s="465">
        <f t="shared" si="46"/>
        <v>0</v>
      </c>
      <c r="AA192" s="465">
        <f t="shared" si="46"/>
        <v>28</v>
      </c>
      <c r="AB192" s="465">
        <f t="shared" si="46"/>
        <v>0</v>
      </c>
      <c r="AC192" s="465">
        <f t="shared" si="46"/>
        <v>28</v>
      </c>
      <c r="AD192" s="465">
        <f t="shared" si="46"/>
        <v>244</v>
      </c>
      <c r="AE192" s="465">
        <f t="shared" si="46"/>
        <v>0</v>
      </c>
      <c r="AF192" s="465">
        <f t="shared" si="46"/>
        <v>244</v>
      </c>
      <c r="AG192" s="556">
        <f>'[7]July-20'!AF192+AC192</f>
        <v>244</v>
      </c>
      <c r="AH192" s="557">
        <f t="shared" si="41"/>
        <v>0</v>
      </c>
      <c r="AI192" s="388"/>
      <c r="AJ192" s="467"/>
      <c r="AK192" s="466"/>
      <c r="AL192" s="544"/>
      <c r="AM192" s="328"/>
      <c r="AN192" s="328"/>
      <c r="AO192" s="328"/>
      <c r="AP192" s="328"/>
    </row>
    <row r="193" spans="1:42" s="545" customFormat="1" ht="104.25" customHeight="1">
      <c r="A193" s="580" t="s">
        <v>176</v>
      </c>
      <c r="B193" s="581"/>
      <c r="C193" s="465">
        <f>SUM(C192,C187)</f>
        <v>0</v>
      </c>
      <c r="D193" s="465">
        <f aca="true" t="shared" si="47" ref="D193:AF193">SUM(D192,D187)</f>
        <v>0</v>
      </c>
      <c r="E193" s="465">
        <f t="shared" si="47"/>
        <v>4</v>
      </c>
      <c r="F193" s="465">
        <f t="shared" si="47"/>
        <v>0</v>
      </c>
      <c r="G193" s="465">
        <f t="shared" si="47"/>
        <v>1</v>
      </c>
      <c r="H193" s="465">
        <f t="shared" si="47"/>
        <v>0</v>
      </c>
      <c r="I193" s="465">
        <f t="shared" si="47"/>
        <v>10</v>
      </c>
      <c r="J193" s="465">
        <f t="shared" si="47"/>
        <v>0</v>
      </c>
      <c r="K193" s="465">
        <f t="shared" si="47"/>
        <v>14</v>
      </c>
      <c r="L193" s="465">
        <f t="shared" si="47"/>
        <v>0</v>
      </c>
      <c r="M193" s="465">
        <f t="shared" si="47"/>
        <v>120</v>
      </c>
      <c r="N193" s="465">
        <f t="shared" si="47"/>
        <v>0</v>
      </c>
      <c r="O193" s="465">
        <f t="shared" si="47"/>
        <v>32</v>
      </c>
      <c r="P193" s="465">
        <f t="shared" si="47"/>
        <v>0</v>
      </c>
      <c r="Q193" s="465">
        <f t="shared" si="47"/>
        <v>299</v>
      </c>
      <c r="R193" s="465">
        <f t="shared" si="47"/>
        <v>0</v>
      </c>
      <c r="S193" s="465">
        <f t="shared" si="47"/>
        <v>2</v>
      </c>
      <c r="T193" s="465">
        <f t="shared" si="47"/>
        <v>0</v>
      </c>
      <c r="U193" s="465">
        <f t="shared" si="47"/>
        <v>35</v>
      </c>
      <c r="V193" s="465">
        <f t="shared" si="47"/>
        <v>0</v>
      </c>
      <c r="W193" s="465">
        <f t="shared" si="47"/>
        <v>0</v>
      </c>
      <c r="X193" s="465">
        <f t="shared" si="47"/>
        <v>0</v>
      </c>
      <c r="Y193" s="465">
        <f t="shared" si="47"/>
        <v>1</v>
      </c>
      <c r="Z193" s="465">
        <f t="shared" si="47"/>
        <v>0</v>
      </c>
      <c r="AA193" s="465">
        <f t="shared" si="47"/>
        <v>49</v>
      </c>
      <c r="AB193" s="465">
        <f t="shared" si="47"/>
        <v>0</v>
      </c>
      <c r="AC193" s="465">
        <f t="shared" si="47"/>
        <v>49</v>
      </c>
      <c r="AD193" s="465">
        <f t="shared" si="47"/>
        <v>469</v>
      </c>
      <c r="AE193" s="465">
        <f t="shared" si="47"/>
        <v>0</v>
      </c>
      <c r="AF193" s="465">
        <f t="shared" si="47"/>
        <v>469</v>
      </c>
      <c r="AG193" s="556">
        <f>'[7]July-20'!AF193+AC193</f>
        <v>469</v>
      </c>
      <c r="AH193" s="557">
        <f t="shared" si="41"/>
        <v>0</v>
      </c>
      <c r="AI193" s="101"/>
      <c r="AJ193" s="558"/>
      <c r="AK193" s="544"/>
      <c r="AL193" s="544"/>
      <c r="AM193" s="328"/>
      <c r="AN193" s="328"/>
      <c r="AO193" s="328"/>
      <c r="AP193" s="328"/>
    </row>
    <row r="194" spans="1:42" s="319" customFormat="1" ht="104.25" customHeight="1">
      <c r="A194" s="389">
        <v>15</v>
      </c>
      <c r="B194" s="389" t="s">
        <v>23</v>
      </c>
      <c r="C194" s="478">
        <v>0</v>
      </c>
      <c r="D194" s="478">
        <v>20</v>
      </c>
      <c r="E194" s="478">
        <f>'[7]July-20'!E194+C194</f>
        <v>13</v>
      </c>
      <c r="F194" s="478">
        <f>'[7]July-20'!F194+D194</f>
        <v>146</v>
      </c>
      <c r="G194" s="478">
        <v>3</v>
      </c>
      <c r="H194" s="478">
        <v>24</v>
      </c>
      <c r="I194" s="478">
        <f>'[7]July-20'!I194+G194</f>
        <v>10</v>
      </c>
      <c r="J194" s="478">
        <f>'[7]July-20'!J194+H194</f>
        <v>179</v>
      </c>
      <c r="K194" s="478">
        <v>2</v>
      </c>
      <c r="L194" s="478">
        <v>19</v>
      </c>
      <c r="M194" s="478">
        <f>'[7]July-20'!M194+K194</f>
        <v>18</v>
      </c>
      <c r="N194" s="478">
        <f>'[7]July-20'!N194+L194</f>
        <v>132</v>
      </c>
      <c r="O194" s="478">
        <v>1</v>
      </c>
      <c r="P194" s="478">
        <v>0</v>
      </c>
      <c r="Q194" s="478">
        <f>'[7]July-20'!Q194+O194</f>
        <v>9</v>
      </c>
      <c r="R194" s="478">
        <f>'[7]July-20'!R194+P194</f>
        <v>4</v>
      </c>
      <c r="S194" s="478">
        <v>0</v>
      </c>
      <c r="T194" s="478">
        <v>0</v>
      </c>
      <c r="U194" s="478">
        <f>'[7]July-20'!U194+S194</f>
        <v>0</v>
      </c>
      <c r="V194" s="478">
        <f>'[7]July-20'!V194+T194</f>
        <v>0</v>
      </c>
      <c r="W194" s="478">
        <v>0</v>
      </c>
      <c r="X194" s="478">
        <v>0</v>
      </c>
      <c r="Y194" s="478">
        <f>'[7]July-20'!Y194+W194</f>
        <v>0</v>
      </c>
      <c r="Z194" s="478">
        <f>'[7]July-20'!Z194+X194</f>
        <v>0</v>
      </c>
      <c r="AA194" s="478">
        <f t="shared" si="35"/>
        <v>6</v>
      </c>
      <c r="AB194" s="478">
        <f t="shared" si="36"/>
        <v>63</v>
      </c>
      <c r="AC194" s="478">
        <f t="shared" si="37"/>
        <v>69</v>
      </c>
      <c r="AD194" s="478">
        <f t="shared" si="38"/>
        <v>50</v>
      </c>
      <c r="AE194" s="478">
        <f t="shared" si="39"/>
        <v>461</v>
      </c>
      <c r="AF194" s="478">
        <f t="shared" si="40"/>
        <v>511</v>
      </c>
      <c r="AG194" s="556">
        <f>'[7]July-20'!AF194+AC194</f>
        <v>511</v>
      </c>
      <c r="AH194" s="557">
        <f t="shared" si="41"/>
        <v>0</v>
      </c>
      <c r="AI194" s="434"/>
      <c r="AJ194" s="435"/>
      <c r="AK194" s="463"/>
      <c r="AL194" s="463"/>
      <c r="AM194" s="327"/>
      <c r="AN194" s="327"/>
      <c r="AO194" s="327"/>
      <c r="AP194" s="327"/>
    </row>
    <row r="195" spans="1:42" s="319" customFormat="1" ht="104.25" customHeight="1">
      <c r="A195" s="389">
        <v>16</v>
      </c>
      <c r="B195" s="389" t="s">
        <v>142</v>
      </c>
      <c r="C195" s="478">
        <v>4</v>
      </c>
      <c r="D195" s="478">
        <v>18</v>
      </c>
      <c r="E195" s="478">
        <f>'[7]July-20'!E195+C195</f>
        <v>14</v>
      </c>
      <c r="F195" s="478">
        <f>'[7]July-20'!F195+D195</f>
        <v>127</v>
      </c>
      <c r="G195" s="478">
        <v>7</v>
      </c>
      <c r="H195" s="478">
        <v>27</v>
      </c>
      <c r="I195" s="478">
        <f>'[7]July-20'!I195+G195</f>
        <v>62</v>
      </c>
      <c r="J195" s="478">
        <f>'[7]July-20'!J195+H195</f>
        <v>225</v>
      </c>
      <c r="K195" s="478">
        <v>7</v>
      </c>
      <c r="L195" s="478">
        <v>16</v>
      </c>
      <c r="M195" s="478">
        <f>'[7]July-20'!M195+K195</f>
        <v>60</v>
      </c>
      <c r="N195" s="478">
        <f>'[7]July-20'!N195+L195</f>
        <v>142</v>
      </c>
      <c r="O195" s="478">
        <v>2</v>
      </c>
      <c r="P195" s="478">
        <v>0</v>
      </c>
      <c r="Q195" s="478">
        <f>'[7]July-20'!Q195+O195</f>
        <v>6</v>
      </c>
      <c r="R195" s="478">
        <f>'[7]July-20'!R195+P195</f>
        <v>8</v>
      </c>
      <c r="S195" s="478">
        <v>0</v>
      </c>
      <c r="T195" s="478">
        <v>0</v>
      </c>
      <c r="U195" s="478">
        <f>'[7]July-20'!U195+S195</f>
        <v>0</v>
      </c>
      <c r="V195" s="478">
        <f>'[7]July-20'!V195+T195</f>
        <v>0</v>
      </c>
      <c r="W195" s="478">
        <v>0</v>
      </c>
      <c r="X195" s="478">
        <v>0</v>
      </c>
      <c r="Y195" s="478">
        <f>'[7]July-20'!Y195+W195</f>
        <v>0</v>
      </c>
      <c r="Z195" s="478">
        <f>'[7]July-20'!Z195+X195</f>
        <v>0</v>
      </c>
      <c r="AA195" s="478">
        <f t="shared" si="35"/>
        <v>20</v>
      </c>
      <c r="AB195" s="478">
        <f t="shared" si="36"/>
        <v>61</v>
      </c>
      <c r="AC195" s="478">
        <f t="shared" si="37"/>
        <v>81</v>
      </c>
      <c r="AD195" s="478">
        <f t="shared" si="38"/>
        <v>142</v>
      </c>
      <c r="AE195" s="478">
        <f t="shared" si="39"/>
        <v>502</v>
      </c>
      <c r="AF195" s="478">
        <f t="shared" si="40"/>
        <v>644</v>
      </c>
      <c r="AG195" s="556">
        <f>'[7]July-20'!AF195+AC195</f>
        <v>644</v>
      </c>
      <c r="AH195" s="557">
        <f t="shared" si="41"/>
        <v>0</v>
      </c>
      <c r="AI195" s="434"/>
      <c r="AJ195" s="435"/>
      <c r="AK195" s="463"/>
      <c r="AL195" s="463"/>
      <c r="AM195" s="327"/>
      <c r="AN195" s="327"/>
      <c r="AO195" s="327"/>
      <c r="AP195" s="327"/>
    </row>
    <row r="196" spans="1:42" s="545" customFormat="1" ht="104.25" customHeight="1">
      <c r="A196" s="580" t="s">
        <v>108</v>
      </c>
      <c r="B196" s="581"/>
      <c r="C196" s="465">
        <f>SUM(C194:C195)</f>
        <v>4</v>
      </c>
      <c r="D196" s="465">
        <f aca="true" t="shared" si="48" ref="D196:AF196">SUM(D194:D195)</f>
        <v>38</v>
      </c>
      <c r="E196" s="465">
        <f t="shared" si="48"/>
        <v>27</v>
      </c>
      <c r="F196" s="465">
        <f t="shared" si="48"/>
        <v>273</v>
      </c>
      <c r="G196" s="465">
        <f t="shared" si="48"/>
        <v>10</v>
      </c>
      <c r="H196" s="465">
        <f t="shared" si="48"/>
        <v>51</v>
      </c>
      <c r="I196" s="465">
        <f t="shared" si="48"/>
        <v>72</v>
      </c>
      <c r="J196" s="465">
        <f t="shared" si="48"/>
        <v>404</v>
      </c>
      <c r="K196" s="465">
        <f t="shared" si="48"/>
        <v>9</v>
      </c>
      <c r="L196" s="465">
        <f t="shared" si="48"/>
        <v>35</v>
      </c>
      <c r="M196" s="465">
        <f t="shared" si="48"/>
        <v>78</v>
      </c>
      <c r="N196" s="465">
        <f t="shared" si="48"/>
        <v>274</v>
      </c>
      <c r="O196" s="465">
        <f t="shared" si="48"/>
        <v>3</v>
      </c>
      <c r="P196" s="465">
        <f t="shared" si="48"/>
        <v>0</v>
      </c>
      <c r="Q196" s="465">
        <f t="shared" si="48"/>
        <v>15</v>
      </c>
      <c r="R196" s="465">
        <f t="shared" si="48"/>
        <v>12</v>
      </c>
      <c r="S196" s="465">
        <f t="shared" si="48"/>
        <v>0</v>
      </c>
      <c r="T196" s="465">
        <f t="shared" si="48"/>
        <v>0</v>
      </c>
      <c r="U196" s="465">
        <f t="shared" si="48"/>
        <v>0</v>
      </c>
      <c r="V196" s="465">
        <f t="shared" si="48"/>
        <v>0</v>
      </c>
      <c r="W196" s="465">
        <f t="shared" si="48"/>
        <v>0</v>
      </c>
      <c r="X196" s="465">
        <f t="shared" si="48"/>
        <v>0</v>
      </c>
      <c r="Y196" s="465">
        <f t="shared" si="48"/>
        <v>0</v>
      </c>
      <c r="Z196" s="465">
        <f t="shared" si="48"/>
        <v>0</v>
      </c>
      <c r="AA196" s="465">
        <f t="shared" si="48"/>
        <v>26</v>
      </c>
      <c r="AB196" s="465">
        <f t="shared" si="48"/>
        <v>124</v>
      </c>
      <c r="AC196" s="465">
        <f t="shared" si="48"/>
        <v>150</v>
      </c>
      <c r="AD196" s="465">
        <f t="shared" si="48"/>
        <v>192</v>
      </c>
      <c r="AE196" s="465">
        <f t="shared" si="48"/>
        <v>963</v>
      </c>
      <c r="AF196" s="465">
        <f t="shared" si="48"/>
        <v>1155</v>
      </c>
      <c r="AG196" s="556">
        <f>'[7]July-20'!AF196+AC196</f>
        <v>1155</v>
      </c>
      <c r="AH196" s="557">
        <f t="shared" si="41"/>
        <v>0</v>
      </c>
      <c r="AI196" s="101"/>
      <c r="AJ196" s="103"/>
      <c r="AK196" s="199"/>
      <c r="AL196" s="199"/>
      <c r="AM196" s="328"/>
      <c r="AN196" s="328"/>
      <c r="AO196" s="328"/>
      <c r="AP196" s="328"/>
    </row>
    <row r="197" spans="1:42" s="319" customFormat="1" ht="104.25" customHeight="1">
      <c r="A197" s="389">
        <v>17</v>
      </c>
      <c r="B197" s="389" t="s">
        <v>24</v>
      </c>
      <c r="C197" s="478">
        <v>1</v>
      </c>
      <c r="D197" s="478">
        <v>23</v>
      </c>
      <c r="E197" s="478">
        <f>'[7]July-20'!E197+C197</f>
        <v>8</v>
      </c>
      <c r="F197" s="478">
        <f>'[7]July-20'!F197+D197</f>
        <v>170</v>
      </c>
      <c r="G197" s="478">
        <v>5</v>
      </c>
      <c r="H197" s="478">
        <v>2</v>
      </c>
      <c r="I197" s="478">
        <f>'[7]July-20'!I197+G197</f>
        <v>25</v>
      </c>
      <c r="J197" s="478">
        <f>'[7]July-20'!J197+H197</f>
        <v>22</v>
      </c>
      <c r="K197" s="478">
        <v>7</v>
      </c>
      <c r="L197" s="478">
        <v>1</v>
      </c>
      <c r="M197" s="478">
        <f>'[7]July-20'!M197+K197</f>
        <v>29</v>
      </c>
      <c r="N197" s="478">
        <f>'[7]July-20'!N197+L197</f>
        <v>10</v>
      </c>
      <c r="O197" s="478">
        <v>0</v>
      </c>
      <c r="P197" s="478">
        <v>0</v>
      </c>
      <c r="Q197" s="478">
        <f>'[7]July-20'!Q197+O197</f>
        <v>2</v>
      </c>
      <c r="R197" s="478">
        <f>'[7]July-20'!R197+P197</f>
        <v>0</v>
      </c>
      <c r="S197" s="478">
        <v>0</v>
      </c>
      <c r="T197" s="478">
        <v>0</v>
      </c>
      <c r="U197" s="478">
        <f>'[7]July-20'!U197+S197</f>
        <v>0</v>
      </c>
      <c r="V197" s="478">
        <f>'[7]July-20'!V197+T197</f>
        <v>0</v>
      </c>
      <c r="W197" s="478">
        <v>0</v>
      </c>
      <c r="X197" s="478">
        <v>0</v>
      </c>
      <c r="Y197" s="478">
        <f>'[7]July-20'!Y197+W197</f>
        <v>0</v>
      </c>
      <c r="Z197" s="478">
        <f>'[7]July-20'!Z197+X197</f>
        <v>0</v>
      </c>
      <c r="AA197" s="478">
        <f t="shared" si="35"/>
        <v>13</v>
      </c>
      <c r="AB197" s="478">
        <f t="shared" si="36"/>
        <v>26</v>
      </c>
      <c r="AC197" s="478">
        <f t="shared" si="37"/>
        <v>39</v>
      </c>
      <c r="AD197" s="478">
        <f t="shared" si="38"/>
        <v>64</v>
      </c>
      <c r="AE197" s="478">
        <f t="shared" si="39"/>
        <v>202</v>
      </c>
      <c r="AF197" s="478">
        <f t="shared" si="40"/>
        <v>266</v>
      </c>
      <c r="AG197" s="556">
        <f>'[7]July-20'!AF197+AC197</f>
        <v>266</v>
      </c>
      <c r="AH197" s="557">
        <f t="shared" si="41"/>
        <v>0</v>
      </c>
      <c r="AI197" s="434"/>
      <c r="AJ197" s="435"/>
      <c r="AK197" s="463"/>
      <c r="AL197" s="463"/>
      <c r="AM197" s="327"/>
      <c r="AN197" s="327"/>
      <c r="AO197" s="327"/>
      <c r="AP197" s="327"/>
    </row>
    <row r="198" spans="1:42" s="319" customFormat="1" ht="104.25" customHeight="1">
      <c r="A198" s="389">
        <v>18</v>
      </c>
      <c r="B198" s="389" t="s">
        <v>178</v>
      </c>
      <c r="C198" s="478">
        <v>2</v>
      </c>
      <c r="D198" s="478">
        <v>17</v>
      </c>
      <c r="E198" s="478">
        <f>'[7]July-20'!E198+C198</f>
        <v>16</v>
      </c>
      <c r="F198" s="478">
        <f>'[7]July-20'!F198+D198</f>
        <v>123</v>
      </c>
      <c r="G198" s="478">
        <v>0</v>
      </c>
      <c r="H198" s="478">
        <v>6</v>
      </c>
      <c r="I198" s="478">
        <f>'[7]July-20'!I198+G198</f>
        <v>16</v>
      </c>
      <c r="J198" s="478">
        <f>'[7]July-20'!J198+H198</f>
        <v>62</v>
      </c>
      <c r="K198" s="478">
        <v>0</v>
      </c>
      <c r="L198" s="478">
        <v>2</v>
      </c>
      <c r="M198" s="478">
        <f>'[7]July-20'!M198+K198</f>
        <v>9</v>
      </c>
      <c r="N198" s="478">
        <f>'[7]July-20'!N198+L198</f>
        <v>74</v>
      </c>
      <c r="O198" s="478">
        <v>0</v>
      </c>
      <c r="P198" s="478">
        <v>0</v>
      </c>
      <c r="Q198" s="478">
        <f>'[7]July-20'!Q198+O198</f>
        <v>0</v>
      </c>
      <c r="R198" s="478">
        <f>'[7]July-20'!R198+P198</f>
        <v>5</v>
      </c>
      <c r="S198" s="478">
        <v>0</v>
      </c>
      <c r="T198" s="478">
        <v>0</v>
      </c>
      <c r="U198" s="478">
        <f>'[7]July-20'!U198+S198</f>
        <v>0</v>
      </c>
      <c r="V198" s="478">
        <f>'[7]July-20'!V198+T198</f>
        <v>0</v>
      </c>
      <c r="W198" s="478">
        <v>0</v>
      </c>
      <c r="X198" s="478">
        <v>0</v>
      </c>
      <c r="Y198" s="478">
        <f>'[7]July-20'!Y198+W198</f>
        <v>0</v>
      </c>
      <c r="Z198" s="478">
        <f>'[7]July-20'!Z198+X198</f>
        <v>0</v>
      </c>
      <c r="AA198" s="478">
        <f t="shared" si="35"/>
        <v>2</v>
      </c>
      <c r="AB198" s="478">
        <f t="shared" si="36"/>
        <v>25</v>
      </c>
      <c r="AC198" s="478">
        <f t="shared" si="37"/>
        <v>27</v>
      </c>
      <c r="AD198" s="478">
        <f t="shared" si="38"/>
        <v>41</v>
      </c>
      <c r="AE198" s="478">
        <f t="shared" si="39"/>
        <v>264</v>
      </c>
      <c r="AF198" s="478">
        <f t="shared" si="40"/>
        <v>305</v>
      </c>
      <c r="AG198" s="556">
        <f>'[7]July-20'!AF198+AC198</f>
        <v>305</v>
      </c>
      <c r="AH198" s="557">
        <f t="shared" si="41"/>
        <v>0</v>
      </c>
      <c r="AI198" s="434"/>
      <c r="AJ198" s="435"/>
      <c r="AK198" s="463"/>
      <c r="AL198" s="463"/>
      <c r="AM198" s="327"/>
      <c r="AN198" s="327"/>
      <c r="AO198" s="327"/>
      <c r="AP198" s="327"/>
    </row>
    <row r="199" spans="1:42" s="319" customFormat="1" ht="104.25" customHeight="1">
      <c r="A199" s="389">
        <v>19</v>
      </c>
      <c r="B199" s="389" t="s">
        <v>109</v>
      </c>
      <c r="C199" s="478">
        <v>0</v>
      </c>
      <c r="D199" s="478">
        <v>46</v>
      </c>
      <c r="E199" s="478">
        <f>'[7]July-20'!E199+C199</f>
        <v>0</v>
      </c>
      <c r="F199" s="478">
        <f>'[7]July-20'!F199+D199</f>
        <v>195</v>
      </c>
      <c r="G199" s="478">
        <v>0</v>
      </c>
      <c r="H199" s="478">
        <v>12</v>
      </c>
      <c r="I199" s="478">
        <f>'[7]July-20'!I199+G199</f>
        <v>0</v>
      </c>
      <c r="J199" s="478">
        <f>'[7]July-20'!J199+H199</f>
        <v>70</v>
      </c>
      <c r="K199" s="478">
        <v>0</v>
      </c>
      <c r="L199" s="478">
        <v>10</v>
      </c>
      <c r="M199" s="478">
        <f>'[7]July-20'!M199+K199</f>
        <v>5</v>
      </c>
      <c r="N199" s="478">
        <f>'[7]July-20'!N199+L199</f>
        <v>39</v>
      </c>
      <c r="O199" s="478">
        <v>1</v>
      </c>
      <c r="P199" s="478">
        <v>0</v>
      </c>
      <c r="Q199" s="478">
        <f>'[7]July-20'!Q199+O199</f>
        <v>3</v>
      </c>
      <c r="R199" s="478">
        <f>'[7]July-20'!R199+P199</f>
        <v>1</v>
      </c>
      <c r="S199" s="478">
        <v>0</v>
      </c>
      <c r="T199" s="478">
        <v>0</v>
      </c>
      <c r="U199" s="478">
        <f>'[7]July-20'!U199+S199</f>
        <v>0</v>
      </c>
      <c r="V199" s="478">
        <f>'[7]July-20'!V199+T199</f>
        <v>0</v>
      </c>
      <c r="W199" s="478">
        <v>0</v>
      </c>
      <c r="X199" s="478">
        <v>0</v>
      </c>
      <c r="Y199" s="478">
        <f>'[7]July-20'!Y199+W199</f>
        <v>0</v>
      </c>
      <c r="Z199" s="478">
        <f>'[7]July-20'!Z199+X199</f>
        <v>0</v>
      </c>
      <c r="AA199" s="478">
        <f t="shared" si="35"/>
        <v>1</v>
      </c>
      <c r="AB199" s="478">
        <f t="shared" si="36"/>
        <v>68</v>
      </c>
      <c r="AC199" s="478">
        <f t="shared" si="37"/>
        <v>69</v>
      </c>
      <c r="AD199" s="478">
        <f t="shared" si="38"/>
        <v>8</v>
      </c>
      <c r="AE199" s="478">
        <f t="shared" si="39"/>
        <v>305</v>
      </c>
      <c r="AF199" s="478">
        <f t="shared" si="40"/>
        <v>313</v>
      </c>
      <c r="AG199" s="556">
        <f>'[7]July-20'!AF199+AC199</f>
        <v>313</v>
      </c>
      <c r="AH199" s="557">
        <f t="shared" si="41"/>
        <v>0</v>
      </c>
      <c r="AI199" s="434"/>
      <c r="AJ199" s="452">
        <f>64-15</f>
        <v>49</v>
      </c>
      <c r="AK199" s="463"/>
      <c r="AL199" s="463"/>
      <c r="AM199" s="327"/>
      <c r="AN199" s="327"/>
      <c r="AO199" s="327"/>
      <c r="AP199" s="327"/>
    </row>
    <row r="200" spans="1:42" s="319" customFormat="1" ht="104.25" customHeight="1">
      <c r="A200" s="389">
        <v>20</v>
      </c>
      <c r="B200" s="389" t="s">
        <v>25</v>
      </c>
      <c r="C200" s="478">
        <v>1</v>
      </c>
      <c r="D200" s="478">
        <v>7</v>
      </c>
      <c r="E200" s="478">
        <f>'[7]July-20'!E200+C200</f>
        <v>12</v>
      </c>
      <c r="F200" s="478">
        <f>'[7]July-20'!F200+D200</f>
        <v>53</v>
      </c>
      <c r="G200" s="478">
        <v>3</v>
      </c>
      <c r="H200" s="478">
        <v>8</v>
      </c>
      <c r="I200" s="478">
        <f>'[7]July-20'!I200+G200</f>
        <v>28</v>
      </c>
      <c r="J200" s="478">
        <f>'[7]July-20'!J200+H200</f>
        <v>73</v>
      </c>
      <c r="K200" s="478">
        <v>4</v>
      </c>
      <c r="L200" s="478">
        <v>12</v>
      </c>
      <c r="M200" s="478">
        <f>'[7]July-20'!M200+K200</f>
        <v>32</v>
      </c>
      <c r="N200" s="478">
        <f>'[7]July-20'!N200+L200</f>
        <v>100</v>
      </c>
      <c r="O200" s="478">
        <v>1</v>
      </c>
      <c r="P200" s="478">
        <v>0</v>
      </c>
      <c r="Q200" s="478">
        <f>'[7]July-20'!Q200+O200</f>
        <v>7</v>
      </c>
      <c r="R200" s="478">
        <f>'[7]July-20'!R200+P200</f>
        <v>16</v>
      </c>
      <c r="S200" s="478">
        <v>0</v>
      </c>
      <c r="T200" s="478">
        <v>0</v>
      </c>
      <c r="U200" s="478">
        <f>'[7]July-20'!U200+S200</f>
        <v>0</v>
      </c>
      <c r="V200" s="478">
        <f>'[7]July-20'!V200+T200</f>
        <v>0</v>
      </c>
      <c r="W200" s="478">
        <v>0</v>
      </c>
      <c r="X200" s="478">
        <v>0</v>
      </c>
      <c r="Y200" s="478">
        <f>'[7]July-20'!Y200+W200</f>
        <v>0</v>
      </c>
      <c r="Z200" s="478">
        <f>'[7]July-20'!Z200+X200</f>
        <v>0</v>
      </c>
      <c r="AA200" s="478">
        <f t="shared" si="35"/>
        <v>9</v>
      </c>
      <c r="AB200" s="478">
        <f t="shared" si="36"/>
        <v>27</v>
      </c>
      <c r="AC200" s="478">
        <f t="shared" si="37"/>
        <v>36</v>
      </c>
      <c r="AD200" s="478">
        <f t="shared" si="38"/>
        <v>79</v>
      </c>
      <c r="AE200" s="478">
        <f t="shared" si="39"/>
        <v>242</v>
      </c>
      <c r="AF200" s="478">
        <f t="shared" si="40"/>
        <v>321</v>
      </c>
      <c r="AG200" s="556">
        <f>'[7]July-20'!AF200+AC200</f>
        <v>321</v>
      </c>
      <c r="AH200" s="557">
        <f t="shared" si="41"/>
        <v>0</v>
      </c>
      <c r="AI200" s="435"/>
      <c r="AJ200" s="435"/>
      <c r="AK200" s="463"/>
      <c r="AL200" s="463"/>
      <c r="AM200" s="327"/>
      <c r="AN200" s="327"/>
      <c r="AO200" s="327"/>
      <c r="AP200" s="327"/>
    </row>
    <row r="201" spans="1:42" s="545" customFormat="1" ht="104.25" customHeight="1">
      <c r="A201" s="580" t="s">
        <v>107</v>
      </c>
      <c r="B201" s="581"/>
      <c r="C201" s="465">
        <f>SUM(C197:C200)</f>
        <v>4</v>
      </c>
      <c r="D201" s="465">
        <f aca="true" t="shared" si="49" ref="D201:AF201">SUM(D197:D200)</f>
        <v>93</v>
      </c>
      <c r="E201" s="465">
        <f t="shared" si="49"/>
        <v>36</v>
      </c>
      <c r="F201" s="465">
        <f t="shared" si="49"/>
        <v>541</v>
      </c>
      <c r="G201" s="465">
        <f t="shared" si="49"/>
        <v>8</v>
      </c>
      <c r="H201" s="465">
        <f t="shared" si="49"/>
        <v>28</v>
      </c>
      <c r="I201" s="465">
        <f t="shared" si="49"/>
        <v>69</v>
      </c>
      <c r="J201" s="465">
        <f t="shared" si="49"/>
        <v>227</v>
      </c>
      <c r="K201" s="465">
        <f t="shared" si="49"/>
        <v>11</v>
      </c>
      <c r="L201" s="465">
        <f t="shared" si="49"/>
        <v>25</v>
      </c>
      <c r="M201" s="465">
        <f t="shared" si="49"/>
        <v>75</v>
      </c>
      <c r="N201" s="465">
        <f t="shared" si="49"/>
        <v>223</v>
      </c>
      <c r="O201" s="465">
        <f t="shared" si="49"/>
        <v>2</v>
      </c>
      <c r="P201" s="465">
        <f t="shared" si="49"/>
        <v>0</v>
      </c>
      <c r="Q201" s="465">
        <f t="shared" si="49"/>
        <v>12</v>
      </c>
      <c r="R201" s="465">
        <f t="shared" si="49"/>
        <v>22</v>
      </c>
      <c r="S201" s="465">
        <f t="shared" si="49"/>
        <v>0</v>
      </c>
      <c r="T201" s="465">
        <f t="shared" si="49"/>
        <v>0</v>
      </c>
      <c r="U201" s="465">
        <f t="shared" si="49"/>
        <v>0</v>
      </c>
      <c r="V201" s="465">
        <f t="shared" si="49"/>
        <v>0</v>
      </c>
      <c r="W201" s="465">
        <f t="shared" si="49"/>
        <v>0</v>
      </c>
      <c r="X201" s="465">
        <f t="shared" si="49"/>
        <v>0</v>
      </c>
      <c r="Y201" s="465">
        <f t="shared" si="49"/>
        <v>0</v>
      </c>
      <c r="Z201" s="465">
        <f t="shared" si="49"/>
        <v>0</v>
      </c>
      <c r="AA201" s="465">
        <f t="shared" si="49"/>
        <v>25</v>
      </c>
      <c r="AB201" s="465">
        <f t="shared" si="49"/>
        <v>146</v>
      </c>
      <c r="AC201" s="465">
        <f t="shared" si="49"/>
        <v>171</v>
      </c>
      <c r="AD201" s="465">
        <f t="shared" si="49"/>
        <v>192</v>
      </c>
      <c r="AE201" s="465">
        <f t="shared" si="49"/>
        <v>1013</v>
      </c>
      <c r="AF201" s="465">
        <f t="shared" si="49"/>
        <v>1205</v>
      </c>
      <c r="AG201" s="556">
        <f>'[7]July-20'!AF201+AC201</f>
        <v>1205</v>
      </c>
      <c r="AH201" s="557">
        <f t="shared" si="41"/>
        <v>0</v>
      </c>
      <c r="AI201" s="103"/>
      <c r="AJ201" s="103"/>
      <c r="AK201" s="199"/>
      <c r="AL201" s="199"/>
      <c r="AM201" s="328"/>
      <c r="AN201" s="328"/>
      <c r="AO201" s="328"/>
      <c r="AP201" s="328"/>
    </row>
    <row r="202" spans="1:42" s="319" customFormat="1" ht="104.25" customHeight="1">
      <c r="A202" s="389">
        <v>21</v>
      </c>
      <c r="B202" s="389" t="s">
        <v>26</v>
      </c>
      <c r="C202" s="478">
        <v>0</v>
      </c>
      <c r="D202" s="478">
        <v>18</v>
      </c>
      <c r="E202" s="478">
        <f>'[7]July-20'!E202+C202</f>
        <v>3</v>
      </c>
      <c r="F202" s="478">
        <f>'[7]July-20'!F202+D202</f>
        <v>107</v>
      </c>
      <c r="G202" s="478">
        <v>0</v>
      </c>
      <c r="H202" s="478">
        <v>26</v>
      </c>
      <c r="I202" s="478">
        <f>'[7]July-20'!I202+G202</f>
        <v>10</v>
      </c>
      <c r="J202" s="478">
        <f>'[7]July-20'!J202+H202</f>
        <v>169</v>
      </c>
      <c r="K202" s="478">
        <v>1</v>
      </c>
      <c r="L202" s="478">
        <v>18</v>
      </c>
      <c r="M202" s="478">
        <f>'[7]July-20'!M202+K202</f>
        <v>6</v>
      </c>
      <c r="N202" s="478">
        <f>'[7]July-20'!N202+L202</f>
        <v>108</v>
      </c>
      <c r="O202" s="478">
        <v>2</v>
      </c>
      <c r="P202" s="478">
        <v>0</v>
      </c>
      <c r="Q202" s="478">
        <f>'[7]July-20'!Q202+O202</f>
        <v>5</v>
      </c>
      <c r="R202" s="478">
        <f>'[7]July-20'!R202+P202</f>
        <v>3</v>
      </c>
      <c r="S202" s="478">
        <v>0</v>
      </c>
      <c r="T202" s="478">
        <v>0</v>
      </c>
      <c r="U202" s="478">
        <f>'[7]July-20'!U202+S202</f>
        <v>0</v>
      </c>
      <c r="V202" s="478">
        <f>'[7]July-20'!V202+T202</f>
        <v>0</v>
      </c>
      <c r="W202" s="478">
        <v>0</v>
      </c>
      <c r="X202" s="478">
        <v>0</v>
      </c>
      <c r="Y202" s="478">
        <f>'[7]July-20'!Y202+W202</f>
        <v>0</v>
      </c>
      <c r="Z202" s="478">
        <f>'[7]July-20'!Z202+X202</f>
        <v>0</v>
      </c>
      <c r="AA202" s="478">
        <f t="shared" si="35"/>
        <v>3</v>
      </c>
      <c r="AB202" s="478">
        <f t="shared" si="36"/>
        <v>62</v>
      </c>
      <c r="AC202" s="478">
        <f t="shared" si="37"/>
        <v>65</v>
      </c>
      <c r="AD202" s="478">
        <f t="shared" si="38"/>
        <v>24</v>
      </c>
      <c r="AE202" s="478">
        <f t="shared" si="39"/>
        <v>387</v>
      </c>
      <c r="AF202" s="478">
        <f t="shared" si="40"/>
        <v>411</v>
      </c>
      <c r="AG202" s="556">
        <f>'[7]July-20'!AF202+AC202</f>
        <v>411</v>
      </c>
      <c r="AH202" s="557">
        <f t="shared" si="41"/>
        <v>0</v>
      </c>
      <c r="AI202" s="435"/>
      <c r="AJ202" s="434"/>
      <c r="AK202" s="321"/>
      <c r="AL202" s="463"/>
      <c r="AM202" s="327"/>
      <c r="AN202" s="327"/>
      <c r="AO202" s="327"/>
      <c r="AP202" s="327"/>
    </row>
    <row r="203" spans="1:42" s="319" customFormat="1" ht="104.25" customHeight="1">
      <c r="A203" s="389">
        <v>22</v>
      </c>
      <c r="B203" s="389" t="s">
        <v>27</v>
      </c>
      <c r="C203" s="478">
        <v>0</v>
      </c>
      <c r="D203" s="478">
        <v>43</v>
      </c>
      <c r="E203" s="478">
        <f>'[7]July-20'!E203+C203</f>
        <v>1</v>
      </c>
      <c r="F203" s="478">
        <f>'[7]July-20'!F203+D203</f>
        <v>197</v>
      </c>
      <c r="G203" s="478">
        <v>0</v>
      </c>
      <c r="H203" s="478">
        <v>43</v>
      </c>
      <c r="I203" s="478">
        <f>'[7]July-20'!I203+G203</f>
        <v>10</v>
      </c>
      <c r="J203" s="478">
        <f>'[7]July-20'!J203+H203</f>
        <v>241</v>
      </c>
      <c r="K203" s="478">
        <v>4</v>
      </c>
      <c r="L203" s="478">
        <v>43</v>
      </c>
      <c r="M203" s="478">
        <f>'[7]July-20'!M203+K203</f>
        <v>19</v>
      </c>
      <c r="N203" s="478">
        <f>'[7]July-20'!N203+L203</f>
        <v>180</v>
      </c>
      <c r="O203" s="478">
        <v>2</v>
      </c>
      <c r="P203" s="478">
        <v>0</v>
      </c>
      <c r="Q203" s="478">
        <f>'[7]July-20'!Q203+O203</f>
        <v>7</v>
      </c>
      <c r="R203" s="478">
        <f>'[7]July-20'!R203+P203</f>
        <v>2</v>
      </c>
      <c r="S203" s="478">
        <v>0</v>
      </c>
      <c r="T203" s="478">
        <v>0</v>
      </c>
      <c r="U203" s="478">
        <f>'[7]July-20'!U203+S203</f>
        <v>0</v>
      </c>
      <c r="V203" s="478">
        <f>'[7]July-20'!V203+T203</f>
        <v>0</v>
      </c>
      <c r="W203" s="478">
        <v>0</v>
      </c>
      <c r="X203" s="478">
        <v>0</v>
      </c>
      <c r="Y203" s="478">
        <f>'[7]July-20'!Y203+W203</f>
        <v>0</v>
      </c>
      <c r="Z203" s="478">
        <f>'[7]July-20'!Z203+X203</f>
        <v>0</v>
      </c>
      <c r="AA203" s="478">
        <f t="shared" si="35"/>
        <v>6</v>
      </c>
      <c r="AB203" s="478">
        <f t="shared" si="36"/>
        <v>129</v>
      </c>
      <c r="AC203" s="478">
        <f t="shared" si="37"/>
        <v>135</v>
      </c>
      <c r="AD203" s="478">
        <f t="shared" si="38"/>
        <v>37</v>
      </c>
      <c r="AE203" s="478">
        <f t="shared" si="39"/>
        <v>620</v>
      </c>
      <c r="AF203" s="478">
        <f t="shared" si="40"/>
        <v>657</v>
      </c>
      <c r="AG203" s="556">
        <f>'[7]July-20'!AF203+AC203</f>
        <v>657</v>
      </c>
      <c r="AH203" s="557">
        <f t="shared" si="41"/>
        <v>0</v>
      </c>
      <c r="AI203" s="435"/>
      <c r="AJ203" s="434"/>
      <c r="AK203" s="321"/>
      <c r="AL203" s="463"/>
      <c r="AM203" s="327"/>
      <c r="AN203" s="327"/>
      <c r="AO203" s="327"/>
      <c r="AP203" s="327"/>
    </row>
    <row r="204" spans="1:42" s="319" customFormat="1" ht="104.25" customHeight="1">
      <c r="A204" s="389">
        <v>23</v>
      </c>
      <c r="B204" s="389" t="s">
        <v>28</v>
      </c>
      <c r="C204" s="478">
        <v>0</v>
      </c>
      <c r="D204" s="478">
        <v>53</v>
      </c>
      <c r="E204" s="478">
        <f>'[7]July-20'!E204+C204</f>
        <v>0</v>
      </c>
      <c r="F204" s="478">
        <f>'[7]July-20'!F204+D204</f>
        <v>289</v>
      </c>
      <c r="G204" s="478">
        <v>1</v>
      </c>
      <c r="H204" s="478">
        <v>78</v>
      </c>
      <c r="I204" s="478">
        <f>'[7]July-20'!I204+G204</f>
        <v>1</v>
      </c>
      <c r="J204" s="478">
        <f>'[7]July-20'!J204+H204</f>
        <v>402</v>
      </c>
      <c r="K204" s="478">
        <v>2</v>
      </c>
      <c r="L204" s="478">
        <v>54</v>
      </c>
      <c r="M204" s="478">
        <f>'[7]July-20'!M204+K204</f>
        <v>4</v>
      </c>
      <c r="N204" s="478">
        <f>'[7]July-20'!N204+L204</f>
        <v>261</v>
      </c>
      <c r="O204" s="478">
        <v>0</v>
      </c>
      <c r="P204" s="478">
        <v>0</v>
      </c>
      <c r="Q204" s="478">
        <f>'[7]July-20'!Q204+O204</f>
        <v>2</v>
      </c>
      <c r="R204" s="478">
        <f>'[7]July-20'!R204+P204</f>
        <v>5</v>
      </c>
      <c r="S204" s="478">
        <v>0</v>
      </c>
      <c r="T204" s="478">
        <v>0</v>
      </c>
      <c r="U204" s="478">
        <f>'[7]July-20'!U204+S204</f>
        <v>0</v>
      </c>
      <c r="V204" s="478">
        <f>'[7]July-20'!V204+T204</f>
        <v>0</v>
      </c>
      <c r="W204" s="478">
        <v>0</v>
      </c>
      <c r="X204" s="478">
        <v>0</v>
      </c>
      <c r="Y204" s="478">
        <f>'[7]July-20'!Y204+W204</f>
        <v>0</v>
      </c>
      <c r="Z204" s="478">
        <f>'[7]July-20'!Z204+X204</f>
        <v>0</v>
      </c>
      <c r="AA204" s="478">
        <f t="shared" si="35"/>
        <v>3</v>
      </c>
      <c r="AB204" s="478">
        <f t="shared" si="36"/>
        <v>185</v>
      </c>
      <c r="AC204" s="478">
        <f t="shared" si="37"/>
        <v>188</v>
      </c>
      <c r="AD204" s="478">
        <f t="shared" si="38"/>
        <v>7</v>
      </c>
      <c r="AE204" s="478">
        <f t="shared" si="39"/>
        <v>957</v>
      </c>
      <c r="AF204" s="478">
        <f t="shared" si="40"/>
        <v>964</v>
      </c>
      <c r="AG204" s="556">
        <f>'[7]July-20'!AF204+AC204</f>
        <v>964</v>
      </c>
      <c r="AH204" s="557">
        <f t="shared" si="41"/>
        <v>0</v>
      </c>
      <c r="AI204" s="435"/>
      <c r="AJ204" s="435"/>
      <c r="AK204" s="463"/>
      <c r="AL204" s="463"/>
      <c r="AM204" s="327"/>
      <c r="AN204" s="327"/>
      <c r="AO204" s="327"/>
      <c r="AP204" s="327"/>
    </row>
    <row r="205" spans="1:42" s="319" customFormat="1" ht="104.25" customHeight="1">
      <c r="A205" s="389">
        <v>24</v>
      </c>
      <c r="B205" s="389" t="s">
        <v>45</v>
      </c>
      <c r="C205" s="478">
        <v>1</v>
      </c>
      <c r="D205" s="478">
        <v>37</v>
      </c>
      <c r="E205" s="478">
        <f>'[7]July-20'!E205+C205</f>
        <v>2</v>
      </c>
      <c r="F205" s="478">
        <f>'[7]July-20'!F205+D205</f>
        <v>183</v>
      </c>
      <c r="G205" s="478">
        <v>1</v>
      </c>
      <c r="H205" s="478">
        <v>42</v>
      </c>
      <c r="I205" s="478">
        <f>'[7]July-20'!I205+G205</f>
        <v>5</v>
      </c>
      <c r="J205" s="478">
        <f>'[7]July-20'!J205+H205</f>
        <v>229</v>
      </c>
      <c r="K205" s="478">
        <v>0</v>
      </c>
      <c r="L205" s="478">
        <v>26</v>
      </c>
      <c r="M205" s="478">
        <f>'[7]July-20'!M205+K205</f>
        <v>16</v>
      </c>
      <c r="N205" s="478">
        <f>'[7]July-20'!N205+L205</f>
        <v>125</v>
      </c>
      <c r="O205" s="478">
        <v>1</v>
      </c>
      <c r="P205" s="478">
        <v>1</v>
      </c>
      <c r="Q205" s="478">
        <f>'[7]July-20'!Q205+O205</f>
        <v>1</v>
      </c>
      <c r="R205" s="478">
        <f>'[7]July-20'!R205+P205</f>
        <v>3</v>
      </c>
      <c r="S205" s="478">
        <v>0</v>
      </c>
      <c r="T205" s="478">
        <v>0</v>
      </c>
      <c r="U205" s="478">
        <f>'[7]July-20'!U205+S205</f>
        <v>0</v>
      </c>
      <c r="V205" s="478">
        <f>'[7]July-20'!V205+T205</f>
        <v>0</v>
      </c>
      <c r="W205" s="478">
        <v>0</v>
      </c>
      <c r="X205" s="478">
        <v>0</v>
      </c>
      <c r="Y205" s="478">
        <f>'[7]July-20'!Y205+W205</f>
        <v>0</v>
      </c>
      <c r="Z205" s="478">
        <f>'[7]July-20'!Z205+X205</f>
        <v>0</v>
      </c>
      <c r="AA205" s="478">
        <f t="shared" si="35"/>
        <v>3</v>
      </c>
      <c r="AB205" s="478">
        <f t="shared" si="36"/>
        <v>106</v>
      </c>
      <c r="AC205" s="478">
        <f t="shared" si="37"/>
        <v>109</v>
      </c>
      <c r="AD205" s="478">
        <f t="shared" si="38"/>
        <v>24</v>
      </c>
      <c r="AE205" s="478">
        <f t="shared" si="39"/>
        <v>540</v>
      </c>
      <c r="AF205" s="478">
        <f t="shared" si="40"/>
        <v>564</v>
      </c>
      <c r="AG205" s="556">
        <f>'[7]July-20'!AF205+AC205</f>
        <v>564</v>
      </c>
      <c r="AH205" s="557">
        <f t="shared" si="41"/>
        <v>0</v>
      </c>
      <c r="AI205" s="435"/>
      <c r="AJ205" s="435"/>
      <c r="AK205" s="463"/>
      <c r="AL205" s="463"/>
      <c r="AM205" s="327"/>
      <c r="AN205" s="327"/>
      <c r="AO205" s="327"/>
      <c r="AP205" s="327"/>
    </row>
    <row r="206" spans="1:42" s="545" customFormat="1" ht="104.25" customHeight="1">
      <c r="A206" s="580" t="s">
        <v>29</v>
      </c>
      <c r="B206" s="581"/>
      <c r="C206" s="465">
        <f>SUM(C202:C205)</f>
        <v>1</v>
      </c>
      <c r="D206" s="465">
        <f aca="true" t="shared" si="50" ref="D206:AF206">SUM(D202:D205)</f>
        <v>151</v>
      </c>
      <c r="E206" s="465">
        <f t="shared" si="50"/>
        <v>6</v>
      </c>
      <c r="F206" s="465">
        <f t="shared" si="50"/>
        <v>776</v>
      </c>
      <c r="G206" s="465">
        <f t="shared" si="50"/>
        <v>2</v>
      </c>
      <c r="H206" s="465">
        <f t="shared" si="50"/>
        <v>189</v>
      </c>
      <c r="I206" s="465">
        <f t="shared" si="50"/>
        <v>26</v>
      </c>
      <c r="J206" s="465">
        <f t="shared" si="50"/>
        <v>1041</v>
      </c>
      <c r="K206" s="465">
        <f t="shared" si="50"/>
        <v>7</v>
      </c>
      <c r="L206" s="465">
        <f t="shared" si="50"/>
        <v>141</v>
      </c>
      <c r="M206" s="465">
        <f t="shared" si="50"/>
        <v>45</v>
      </c>
      <c r="N206" s="465">
        <f t="shared" si="50"/>
        <v>674</v>
      </c>
      <c r="O206" s="465">
        <f t="shared" si="50"/>
        <v>5</v>
      </c>
      <c r="P206" s="465">
        <f t="shared" si="50"/>
        <v>1</v>
      </c>
      <c r="Q206" s="465">
        <f t="shared" si="50"/>
        <v>15</v>
      </c>
      <c r="R206" s="465">
        <f t="shared" si="50"/>
        <v>13</v>
      </c>
      <c r="S206" s="465">
        <f t="shared" si="50"/>
        <v>0</v>
      </c>
      <c r="T206" s="465">
        <f t="shared" si="50"/>
        <v>0</v>
      </c>
      <c r="U206" s="465">
        <f t="shared" si="50"/>
        <v>0</v>
      </c>
      <c r="V206" s="465">
        <f t="shared" si="50"/>
        <v>0</v>
      </c>
      <c r="W206" s="465">
        <f t="shared" si="50"/>
        <v>0</v>
      </c>
      <c r="X206" s="465">
        <f t="shared" si="50"/>
        <v>0</v>
      </c>
      <c r="Y206" s="465">
        <f t="shared" si="50"/>
        <v>0</v>
      </c>
      <c r="Z206" s="465">
        <f t="shared" si="50"/>
        <v>0</v>
      </c>
      <c r="AA206" s="465">
        <f t="shared" si="50"/>
        <v>15</v>
      </c>
      <c r="AB206" s="465">
        <f t="shared" si="50"/>
        <v>482</v>
      </c>
      <c r="AC206" s="465">
        <f t="shared" si="50"/>
        <v>497</v>
      </c>
      <c r="AD206" s="465">
        <f t="shared" si="50"/>
        <v>92</v>
      </c>
      <c r="AE206" s="465">
        <f t="shared" si="50"/>
        <v>2504</v>
      </c>
      <c r="AF206" s="465">
        <f t="shared" si="50"/>
        <v>2596</v>
      </c>
      <c r="AG206" s="556">
        <f>'[7]July-20'!AF206+AC206</f>
        <v>2596</v>
      </c>
      <c r="AH206" s="557">
        <f t="shared" si="41"/>
        <v>0</v>
      </c>
      <c r="AI206" s="103"/>
      <c r="AJ206" s="559"/>
      <c r="AK206" s="466"/>
      <c r="AL206" s="199"/>
      <c r="AM206" s="328"/>
      <c r="AN206" s="328"/>
      <c r="AO206" s="328"/>
      <c r="AP206" s="328"/>
    </row>
    <row r="207" spans="1:42" s="545" customFormat="1" ht="104.25" customHeight="1">
      <c r="A207" s="580" t="s">
        <v>30</v>
      </c>
      <c r="B207" s="581"/>
      <c r="C207" s="465">
        <f>SUM(C206,C201,C196)</f>
        <v>9</v>
      </c>
      <c r="D207" s="465">
        <f aca="true" t="shared" si="51" ref="D207:AF207">SUM(D206,D201,D196)</f>
        <v>282</v>
      </c>
      <c r="E207" s="465">
        <f t="shared" si="51"/>
        <v>69</v>
      </c>
      <c r="F207" s="465">
        <f t="shared" si="51"/>
        <v>1590</v>
      </c>
      <c r="G207" s="465">
        <f t="shared" si="51"/>
        <v>20</v>
      </c>
      <c r="H207" s="465">
        <f t="shared" si="51"/>
        <v>268</v>
      </c>
      <c r="I207" s="465">
        <f t="shared" si="51"/>
        <v>167</v>
      </c>
      <c r="J207" s="465">
        <f t="shared" si="51"/>
        <v>1672</v>
      </c>
      <c r="K207" s="465">
        <f t="shared" si="51"/>
        <v>27</v>
      </c>
      <c r="L207" s="465">
        <f t="shared" si="51"/>
        <v>201</v>
      </c>
      <c r="M207" s="465">
        <f t="shared" si="51"/>
        <v>198</v>
      </c>
      <c r="N207" s="465">
        <f t="shared" si="51"/>
        <v>1171</v>
      </c>
      <c r="O207" s="465">
        <f t="shared" si="51"/>
        <v>10</v>
      </c>
      <c r="P207" s="465">
        <f t="shared" si="51"/>
        <v>1</v>
      </c>
      <c r="Q207" s="465">
        <f t="shared" si="51"/>
        <v>42</v>
      </c>
      <c r="R207" s="465">
        <f t="shared" si="51"/>
        <v>47</v>
      </c>
      <c r="S207" s="465">
        <f t="shared" si="51"/>
        <v>0</v>
      </c>
      <c r="T207" s="465">
        <f t="shared" si="51"/>
        <v>0</v>
      </c>
      <c r="U207" s="465">
        <f t="shared" si="51"/>
        <v>0</v>
      </c>
      <c r="V207" s="465">
        <f t="shared" si="51"/>
        <v>0</v>
      </c>
      <c r="W207" s="465">
        <f t="shared" si="51"/>
        <v>0</v>
      </c>
      <c r="X207" s="465">
        <f t="shared" si="51"/>
        <v>0</v>
      </c>
      <c r="Y207" s="465">
        <f t="shared" si="51"/>
        <v>0</v>
      </c>
      <c r="Z207" s="465">
        <f t="shared" si="51"/>
        <v>0</v>
      </c>
      <c r="AA207" s="465">
        <f t="shared" si="51"/>
        <v>66</v>
      </c>
      <c r="AB207" s="465">
        <f t="shared" si="51"/>
        <v>752</v>
      </c>
      <c r="AC207" s="465">
        <f t="shared" si="51"/>
        <v>818</v>
      </c>
      <c r="AD207" s="465">
        <f t="shared" si="51"/>
        <v>476</v>
      </c>
      <c r="AE207" s="465">
        <f t="shared" si="51"/>
        <v>4480</v>
      </c>
      <c r="AF207" s="465">
        <f t="shared" si="51"/>
        <v>4956</v>
      </c>
      <c r="AG207" s="556">
        <f>'[7]July-20'!AF207+AC207</f>
        <v>4956</v>
      </c>
      <c r="AH207" s="557">
        <f t="shared" si="41"/>
        <v>0</v>
      </c>
      <c r="AI207" s="103"/>
      <c r="AJ207" s="103"/>
      <c r="AK207" s="199"/>
      <c r="AL207" s="199"/>
      <c r="AM207" s="328"/>
      <c r="AN207" s="328"/>
      <c r="AO207" s="328"/>
      <c r="AP207" s="328"/>
    </row>
    <row r="208" spans="1:41" s="319" customFormat="1" ht="104.25" customHeight="1">
      <c r="A208" s="389">
        <v>25</v>
      </c>
      <c r="B208" s="389" t="s">
        <v>31</v>
      </c>
      <c r="C208" s="478">
        <v>0</v>
      </c>
      <c r="D208" s="478">
        <v>65</v>
      </c>
      <c r="E208" s="478">
        <f>'[7]July-20'!E208+C208</f>
        <v>3</v>
      </c>
      <c r="F208" s="478">
        <f>'[7]July-20'!F208+D208</f>
        <v>360</v>
      </c>
      <c r="G208" s="478">
        <v>3</v>
      </c>
      <c r="H208" s="478">
        <v>27</v>
      </c>
      <c r="I208" s="478">
        <f>'[7]July-20'!I208+G208</f>
        <v>20</v>
      </c>
      <c r="J208" s="478">
        <f>'[7]July-20'!J208+H208</f>
        <v>222</v>
      </c>
      <c r="K208" s="478">
        <v>2</v>
      </c>
      <c r="L208" s="478">
        <v>48</v>
      </c>
      <c r="M208" s="478">
        <f>'[7]July-20'!M208+K208</f>
        <v>22</v>
      </c>
      <c r="N208" s="478">
        <f>'[7]July-20'!N208+L208</f>
        <v>271</v>
      </c>
      <c r="O208" s="478">
        <v>2</v>
      </c>
      <c r="P208" s="478">
        <v>1</v>
      </c>
      <c r="Q208" s="478">
        <f>'[7]July-20'!Q208+O208</f>
        <v>7</v>
      </c>
      <c r="R208" s="478">
        <f>'[7]July-20'!R208+P208</f>
        <v>6</v>
      </c>
      <c r="S208" s="478">
        <v>0</v>
      </c>
      <c r="T208" s="478">
        <v>0</v>
      </c>
      <c r="U208" s="478">
        <f>'[7]July-20'!U208+S208</f>
        <v>1</v>
      </c>
      <c r="V208" s="478">
        <f>'[7]July-20'!V208+T208</f>
        <v>1</v>
      </c>
      <c r="W208" s="478">
        <v>0</v>
      </c>
      <c r="X208" s="478">
        <v>0</v>
      </c>
      <c r="Y208" s="478">
        <f>'[7]July-20'!Y208+W208</f>
        <v>0</v>
      </c>
      <c r="Z208" s="478">
        <f>'[7]July-20'!Z208+X208</f>
        <v>0</v>
      </c>
      <c r="AA208" s="478">
        <f t="shared" si="35"/>
        <v>7</v>
      </c>
      <c r="AB208" s="478">
        <f t="shared" si="36"/>
        <v>141</v>
      </c>
      <c r="AC208" s="478">
        <f t="shared" si="37"/>
        <v>148</v>
      </c>
      <c r="AD208" s="478">
        <f t="shared" si="38"/>
        <v>53</v>
      </c>
      <c r="AE208" s="478">
        <f t="shared" si="39"/>
        <v>860</v>
      </c>
      <c r="AF208" s="478">
        <f t="shared" si="40"/>
        <v>913</v>
      </c>
      <c r="AG208" s="556">
        <f>'[7]July-20'!AF208+AC208</f>
        <v>913</v>
      </c>
      <c r="AH208" s="557">
        <f t="shared" si="41"/>
        <v>0</v>
      </c>
      <c r="AI208" s="435"/>
      <c r="AJ208" s="435"/>
      <c r="AK208" s="463"/>
      <c r="AL208" s="463"/>
      <c r="AM208" s="327"/>
      <c r="AN208" s="327"/>
      <c r="AO208" s="327"/>
    </row>
    <row r="209" spans="1:41" s="319" customFormat="1" ht="104.25" customHeight="1">
      <c r="A209" s="389">
        <v>26</v>
      </c>
      <c r="B209" s="389" t="s">
        <v>174</v>
      </c>
      <c r="C209" s="478">
        <v>0</v>
      </c>
      <c r="D209" s="478">
        <v>39</v>
      </c>
      <c r="E209" s="478">
        <f>'[7]July-20'!E209+C209</f>
        <v>1</v>
      </c>
      <c r="F209" s="478">
        <f>'[7]July-20'!F209+D209</f>
        <v>207</v>
      </c>
      <c r="G209" s="478">
        <v>0</v>
      </c>
      <c r="H209" s="478">
        <v>15</v>
      </c>
      <c r="I209" s="478">
        <f>'[7]July-20'!I209+G209</f>
        <v>0</v>
      </c>
      <c r="J209" s="478">
        <f>'[7]July-20'!J209+H209</f>
        <v>69</v>
      </c>
      <c r="K209" s="478">
        <v>0</v>
      </c>
      <c r="L209" s="478">
        <v>32</v>
      </c>
      <c r="M209" s="478">
        <f>'[7]July-20'!M209+K209</f>
        <v>1</v>
      </c>
      <c r="N209" s="478">
        <f>'[7]July-20'!N209+L209</f>
        <v>97</v>
      </c>
      <c r="O209" s="478">
        <v>0</v>
      </c>
      <c r="P209" s="478">
        <v>0</v>
      </c>
      <c r="Q209" s="478">
        <f>'[7]July-20'!Q209+O209</f>
        <v>0</v>
      </c>
      <c r="R209" s="478">
        <f>'[7]July-20'!R209+P209</f>
        <v>0</v>
      </c>
      <c r="S209" s="478">
        <v>0</v>
      </c>
      <c r="T209" s="478">
        <v>0</v>
      </c>
      <c r="U209" s="478">
        <f>'[7]July-20'!U209+S209</f>
        <v>0</v>
      </c>
      <c r="V209" s="478">
        <f>'[7]July-20'!V209+T209</f>
        <v>0</v>
      </c>
      <c r="W209" s="478">
        <v>0</v>
      </c>
      <c r="X209" s="478">
        <v>0</v>
      </c>
      <c r="Y209" s="478">
        <f>'[7]July-20'!Y209+W209</f>
        <v>0</v>
      </c>
      <c r="Z209" s="478">
        <f>'[7]July-20'!Z209+X209</f>
        <v>0</v>
      </c>
      <c r="AA209" s="478">
        <f t="shared" si="35"/>
        <v>0</v>
      </c>
      <c r="AB209" s="478">
        <f t="shared" si="36"/>
        <v>86</v>
      </c>
      <c r="AC209" s="478">
        <f t="shared" si="37"/>
        <v>86</v>
      </c>
      <c r="AD209" s="478">
        <f t="shared" si="38"/>
        <v>2</v>
      </c>
      <c r="AE209" s="478">
        <f t="shared" si="39"/>
        <v>373</v>
      </c>
      <c r="AF209" s="478">
        <f t="shared" si="40"/>
        <v>375</v>
      </c>
      <c r="AG209" s="556">
        <f>'[7]July-20'!AF209+AC209</f>
        <v>375</v>
      </c>
      <c r="AH209" s="557">
        <f t="shared" si="41"/>
        <v>0</v>
      </c>
      <c r="AI209" s="435"/>
      <c r="AJ209" s="435"/>
      <c r="AK209" s="463"/>
      <c r="AL209" s="463"/>
      <c r="AM209" s="327"/>
      <c r="AN209" s="327"/>
      <c r="AO209" s="327"/>
    </row>
    <row r="210" spans="1:41" s="319" customFormat="1" ht="104.25" customHeight="1">
      <c r="A210" s="389">
        <v>27</v>
      </c>
      <c r="B210" s="389" t="s">
        <v>32</v>
      </c>
      <c r="C210" s="478">
        <v>0</v>
      </c>
      <c r="D210" s="478">
        <v>41</v>
      </c>
      <c r="E210" s="478">
        <f>'[7]July-20'!E210+C210</f>
        <v>0</v>
      </c>
      <c r="F210" s="478">
        <f>'[7]July-20'!F210+D210</f>
        <v>397</v>
      </c>
      <c r="G210" s="478">
        <v>0</v>
      </c>
      <c r="H210" s="478">
        <v>47</v>
      </c>
      <c r="I210" s="478">
        <f>'[7]July-20'!I210+G210</f>
        <v>0</v>
      </c>
      <c r="J210" s="478">
        <f>'[7]July-20'!J210+H210</f>
        <v>517</v>
      </c>
      <c r="K210" s="478">
        <v>0</v>
      </c>
      <c r="L210" s="478">
        <v>27</v>
      </c>
      <c r="M210" s="478">
        <f>'[7]July-20'!M210+K210</f>
        <v>0</v>
      </c>
      <c r="N210" s="478">
        <f>'[7]July-20'!N210+L210</f>
        <v>308</v>
      </c>
      <c r="O210" s="478">
        <v>0</v>
      </c>
      <c r="P210" s="478">
        <v>2</v>
      </c>
      <c r="Q210" s="478">
        <f>'[7]July-20'!Q210+O210</f>
        <v>0</v>
      </c>
      <c r="R210" s="478">
        <f>'[7]July-20'!R210+P210</f>
        <v>4</v>
      </c>
      <c r="S210" s="478">
        <v>0</v>
      </c>
      <c r="T210" s="478">
        <v>0</v>
      </c>
      <c r="U210" s="478">
        <f>'[7]July-20'!U210+S210</f>
        <v>0</v>
      </c>
      <c r="V210" s="478">
        <f>'[7]July-20'!V210+T210</f>
        <v>0</v>
      </c>
      <c r="W210" s="478">
        <v>0</v>
      </c>
      <c r="X210" s="478">
        <v>0</v>
      </c>
      <c r="Y210" s="478">
        <f>'[7]July-20'!Y210+W210</f>
        <v>0</v>
      </c>
      <c r="Z210" s="478">
        <f>'[7]July-20'!Z210+X210</f>
        <v>0</v>
      </c>
      <c r="AA210" s="478">
        <f t="shared" si="35"/>
        <v>0</v>
      </c>
      <c r="AB210" s="478">
        <f t="shared" si="36"/>
        <v>117</v>
      </c>
      <c r="AC210" s="478">
        <f t="shared" si="37"/>
        <v>117</v>
      </c>
      <c r="AD210" s="478">
        <f t="shared" si="38"/>
        <v>0</v>
      </c>
      <c r="AE210" s="478">
        <f t="shared" si="39"/>
        <v>1226</v>
      </c>
      <c r="AF210" s="478">
        <f t="shared" si="40"/>
        <v>1226</v>
      </c>
      <c r="AG210" s="556">
        <f>'[7]July-20'!AF210+AC210</f>
        <v>1226</v>
      </c>
      <c r="AH210" s="557">
        <f t="shared" si="41"/>
        <v>0</v>
      </c>
      <c r="AI210" s="435"/>
      <c r="AJ210" s="435"/>
      <c r="AK210" s="463"/>
      <c r="AL210" s="463"/>
      <c r="AM210" s="327"/>
      <c r="AN210" s="327"/>
      <c r="AO210" s="327"/>
    </row>
    <row r="211" spans="1:41" s="319" customFormat="1" ht="104.25" customHeight="1">
      <c r="A211" s="389">
        <v>28</v>
      </c>
      <c r="B211" s="389" t="s">
        <v>33</v>
      </c>
      <c r="C211" s="478">
        <v>0</v>
      </c>
      <c r="D211" s="478">
        <v>76</v>
      </c>
      <c r="E211" s="478">
        <f>'[7]July-20'!E211+C211</f>
        <v>0</v>
      </c>
      <c r="F211" s="478">
        <f>'[7]July-20'!F211+D211</f>
        <v>484</v>
      </c>
      <c r="G211" s="478">
        <v>0</v>
      </c>
      <c r="H211" s="478">
        <v>67</v>
      </c>
      <c r="I211" s="478">
        <f>'[7]July-20'!I211+G211</f>
        <v>0</v>
      </c>
      <c r="J211" s="478">
        <f>'[7]July-20'!J211+H211</f>
        <v>405</v>
      </c>
      <c r="K211" s="478">
        <v>0</v>
      </c>
      <c r="L211" s="478">
        <v>42</v>
      </c>
      <c r="M211" s="478">
        <f>'[7]July-20'!M211+K211</f>
        <v>0</v>
      </c>
      <c r="N211" s="478">
        <f>'[7]July-20'!N211+L211</f>
        <v>312</v>
      </c>
      <c r="O211" s="478">
        <v>0</v>
      </c>
      <c r="P211" s="478">
        <v>0</v>
      </c>
      <c r="Q211" s="478">
        <f>'[7]July-20'!Q211+O211</f>
        <v>0</v>
      </c>
      <c r="R211" s="478">
        <f>'[7]July-20'!R211+P211</f>
        <v>1</v>
      </c>
      <c r="S211" s="478">
        <v>0</v>
      </c>
      <c r="T211" s="478">
        <v>0</v>
      </c>
      <c r="U211" s="478">
        <f>'[7]July-20'!U211+S211</f>
        <v>0</v>
      </c>
      <c r="V211" s="478">
        <f>'[7]July-20'!V211+T211</f>
        <v>0</v>
      </c>
      <c r="W211" s="478">
        <v>0</v>
      </c>
      <c r="X211" s="478">
        <v>0</v>
      </c>
      <c r="Y211" s="478">
        <f>'[7]July-20'!Y211+W211</f>
        <v>0</v>
      </c>
      <c r="Z211" s="478">
        <f>'[7]July-20'!Z211+X211</f>
        <v>0</v>
      </c>
      <c r="AA211" s="478">
        <f t="shared" si="35"/>
        <v>0</v>
      </c>
      <c r="AB211" s="478">
        <f t="shared" si="36"/>
        <v>185</v>
      </c>
      <c r="AC211" s="478">
        <f t="shared" si="37"/>
        <v>185</v>
      </c>
      <c r="AD211" s="478">
        <f t="shared" si="38"/>
        <v>0</v>
      </c>
      <c r="AE211" s="478">
        <f t="shared" si="39"/>
        <v>1202</v>
      </c>
      <c r="AF211" s="478">
        <f t="shared" si="40"/>
        <v>1202</v>
      </c>
      <c r="AG211" s="556">
        <f>'[7]July-20'!AF211+AC211</f>
        <v>1202</v>
      </c>
      <c r="AH211" s="557">
        <f t="shared" si="41"/>
        <v>0</v>
      </c>
      <c r="AI211" s="435"/>
      <c r="AJ211" s="435"/>
      <c r="AK211" s="463"/>
      <c r="AL211" s="463"/>
      <c r="AM211" s="327"/>
      <c r="AN211" s="327"/>
      <c r="AO211" s="327"/>
    </row>
    <row r="212" spans="1:41" s="545" customFormat="1" ht="104.25" customHeight="1">
      <c r="A212" s="580" t="s">
        <v>34</v>
      </c>
      <c r="B212" s="581"/>
      <c r="C212" s="465">
        <f>SUM(C208:C211)</f>
        <v>0</v>
      </c>
      <c r="D212" s="465">
        <f aca="true" t="shared" si="52" ref="D212:AF212">SUM(D208:D211)</f>
        <v>221</v>
      </c>
      <c r="E212" s="465">
        <f t="shared" si="52"/>
        <v>4</v>
      </c>
      <c r="F212" s="465">
        <f t="shared" si="52"/>
        <v>1448</v>
      </c>
      <c r="G212" s="465">
        <f t="shared" si="52"/>
        <v>3</v>
      </c>
      <c r="H212" s="465">
        <f t="shared" si="52"/>
        <v>156</v>
      </c>
      <c r="I212" s="465">
        <f t="shared" si="52"/>
        <v>20</v>
      </c>
      <c r="J212" s="465">
        <f t="shared" si="52"/>
        <v>1213</v>
      </c>
      <c r="K212" s="465">
        <f t="shared" si="52"/>
        <v>2</v>
      </c>
      <c r="L212" s="465">
        <f t="shared" si="52"/>
        <v>149</v>
      </c>
      <c r="M212" s="465">
        <f t="shared" si="52"/>
        <v>23</v>
      </c>
      <c r="N212" s="465">
        <f t="shared" si="52"/>
        <v>988</v>
      </c>
      <c r="O212" s="465">
        <f t="shared" si="52"/>
        <v>2</v>
      </c>
      <c r="P212" s="465">
        <f t="shared" si="52"/>
        <v>3</v>
      </c>
      <c r="Q212" s="465">
        <f t="shared" si="52"/>
        <v>7</v>
      </c>
      <c r="R212" s="465">
        <f t="shared" si="52"/>
        <v>11</v>
      </c>
      <c r="S212" s="465">
        <f t="shared" si="52"/>
        <v>0</v>
      </c>
      <c r="T212" s="465">
        <f t="shared" si="52"/>
        <v>0</v>
      </c>
      <c r="U212" s="465">
        <f t="shared" si="52"/>
        <v>1</v>
      </c>
      <c r="V212" s="465">
        <f t="shared" si="52"/>
        <v>1</v>
      </c>
      <c r="W212" s="465">
        <f t="shared" si="52"/>
        <v>0</v>
      </c>
      <c r="X212" s="465">
        <f t="shared" si="52"/>
        <v>0</v>
      </c>
      <c r="Y212" s="465">
        <f t="shared" si="52"/>
        <v>0</v>
      </c>
      <c r="Z212" s="465">
        <f t="shared" si="52"/>
        <v>0</v>
      </c>
      <c r="AA212" s="465">
        <f t="shared" si="52"/>
        <v>7</v>
      </c>
      <c r="AB212" s="465">
        <f t="shared" si="52"/>
        <v>529</v>
      </c>
      <c r="AC212" s="465">
        <f t="shared" si="52"/>
        <v>536</v>
      </c>
      <c r="AD212" s="465">
        <f t="shared" si="52"/>
        <v>55</v>
      </c>
      <c r="AE212" s="465">
        <f t="shared" si="52"/>
        <v>3661</v>
      </c>
      <c r="AF212" s="465">
        <f t="shared" si="52"/>
        <v>3716</v>
      </c>
      <c r="AG212" s="556">
        <f>'[7]July-20'!AF212+AC212</f>
        <v>3716</v>
      </c>
      <c r="AH212" s="557">
        <f t="shared" si="41"/>
        <v>0</v>
      </c>
      <c r="AI212" s="100"/>
      <c r="AJ212" s="103"/>
      <c r="AK212" s="199"/>
      <c r="AL212" s="199"/>
      <c r="AM212" s="328"/>
      <c r="AN212" s="328"/>
      <c r="AO212" s="328"/>
    </row>
    <row r="213" spans="1:41" s="319" customFormat="1" ht="104.25" customHeight="1">
      <c r="A213" s="389">
        <v>29</v>
      </c>
      <c r="B213" s="389" t="s">
        <v>35</v>
      </c>
      <c r="C213" s="478">
        <v>0</v>
      </c>
      <c r="D213" s="478">
        <v>15</v>
      </c>
      <c r="E213" s="478">
        <f>'[7]July-20'!E213+C213</f>
        <v>0</v>
      </c>
      <c r="F213" s="478">
        <f>'[7]July-20'!F213+D213</f>
        <v>292</v>
      </c>
      <c r="G213" s="478">
        <v>0</v>
      </c>
      <c r="H213" s="478">
        <v>14</v>
      </c>
      <c r="I213" s="478">
        <f>'[7]July-20'!I213+G213</f>
        <v>0</v>
      </c>
      <c r="J213" s="478">
        <f>'[7]July-20'!J213+H213</f>
        <v>198</v>
      </c>
      <c r="K213" s="478">
        <v>3</v>
      </c>
      <c r="L213" s="478">
        <v>13</v>
      </c>
      <c r="M213" s="478">
        <f>'[7]July-20'!M213+K213</f>
        <v>20</v>
      </c>
      <c r="N213" s="478">
        <f>'[7]July-20'!N213+L213</f>
        <v>164</v>
      </c>
      <c r="O213" s="478">
        <v>1</v>
      </c>
      <c r="P213" s="478">
        <v>0</v>
      </c>
      <c r="Q213" s="478">
        <f>'[7]July-20'!Q213+O213</f>
        <v>7</v>
      </c>
      <c r="R213" s="478">
        <f>'[7]July-20'!R213+P213</f>
        <v>0</v>
      </c>
      <c r="S213" s="478">
        <v>0</v>
      </c>
      <c r="T213" s="478">
        <v>0</v>
      </c>
      <c r="U213" s="478">
        <f>'[7]July-20'!U213+S213</f>
        <v>0</v>
      </c>
      <c r="V213" s="478">
        <f>'[7]July-20'!V213+T213</f>
        <v>0</v>
      </c>
      <c r="W213" s="478">
        <v>0</v>
      </c>
      <c r="X213" s="478">
        <v>0</v>
      </c>
      <c r="Y213" s="478">
        <f>'[7]July-20'!Y213+W213</f>
        <v>0</v>
      </c>
      <c r="Z213" s="478">
        <f>'[7]July-20'!Z213+X213</f>
        <v>0</v>
      </c>
      <c r="AA213" s="478">
        <f t="shared" si="35"/>
        <v>4</v>
      </c>
      <c r="AB213" s="478">
        <f t="shared" si="36"/>
        <v>42</v>
      </c>
      <c r="AC213" s="478">
        <f t="shared" si="37"/>
        <v>46</v>
      </c>
      <c r="AD213" s="478">
        <f t="shared" si="38"/>
        <v>27</v>
      </c>
      <c r="AE213" s="478">
        <f t="shared" si="39"/>
        <v>654</v>
      </c>
      <c r="AF213" s="478">
        <f t="shared" si="40"/>
        <v>681</v>
      </c>
      <c r="AG213" s="556">
        <f>'[7]July-20'!AF213+AC213</f>
        <v>681</v>
      </c>
      <c r="AH213" s="557">
        <f t="shared" si="41"/>
        <v>0</v>
      </c>
      <c r="AI213" s="435"/>
      <c r="AJ213" s="435"/>
      <c r="AK213" s="463"/>
      <c r="AL213" s="463"/>
      <c r="AM213" s="565"/>
      <c r="AN213" s="327"/>
      <c r="AO213" s="327"/>
    </row>
    <row r="214" spans="1:41" s="319" customFormat="1" ht="104.25" customHeight="1">
      <c r="A214" s="389">
        <v>30</v>
      </c>
      <c r="B214" s="389" t="s">
        <v>36</v>
      </c>
      <c r="C214" s="478">
        <v>6</v>
      </c>
      <c r="D214" s="478">
        <v>31</v>
      </c>
      <c r="E214" s="478">
        <f>'[7]July-20'!E214+C214</f>
        <v>34</v>
      </c>
      <c r="F214" s="478">
        <f>'[7]July-20'!F214+D214</f>
        <v>322</v>
      </c>
      <c r="G214" s="478">
        <v>2</v>
      </c>
      <c r="H214" s="478">
        <v>25</v>
      </c>
      <c r="I214" s="478">
        <f>'[7]July-20'!I214+G214</f>
        <v>18</v>
      </c>
      <c r="J214" s="478">
        <f>'[7]July-20'!J214+H214</f>
        <v>252</v>
      </c>
      <c r="K214" s="478">
        <v>3</v>
      </c>
      <c r="L214" s="478">
        <v>22</v>
      </c>
      <c r="M214" s="478">
        <f>'[7]July-20'!M214+K214</f>
        <v>23</v>
      </c>
      <c r="N214" s="478">
        <f>'[7]July-20'!N214+L214</f>
        <v>199</v>
      </c>
      <c r="O214" s="478">
        <v>0</v>
      </c>
      <c r="P214" s="478">
        <v>0</v>
      </c>
      <c r="Q214" s="478">
        <f>'[7]July-20'!Q214+O214</f>
        <v>0</v>
      </c>
      <c r="R214" s="478">
        <f>'[7]July-20'!R214+P214</f>
        <v>0</v>
      </c>
      <c r="S214" s="478">
        <v>0</v>
      </c>
      <c r="T214" s="478">
        <v>0</v>
      </c>
      <c r="U214" s="478">
        <f>'[7]July-20'!U214+S214</f>
        <v>0</v>
      </c>
      <c r="V214" s="478">
        <f>'[7]July-20'!V214+T214</f>
        <v>0</v>
      </c>
      <c r="W214" s="478">
        <v>0</v>
      </c>
      <c r="X214" s="478">
        <v>0</v>
      </c>
      <c r="Y214" s="478">
        <f>'[7]July-20'!Y214+W214</f>
        <v>0</v>
      </c>
      <c r="Z214" s="478">
        <f>'[7]July-20'!Z214+X214</f>
        <v>0</v>
      </c>
      <c r="AA214" s="478">
        <f t="shared" si="35"/>
        <v>11</v>
      </c>
      <c r="AB214" s="478">
        <f t="shared" si="36"/>
        <v>78</v>
      </c>
      <c r="AC214" s="478">
        <f t="shared" si="37"/>
        <v>89</v>
      </c>
      <c r="AD214" s="478">
        <f t="shared" si="38"/>
        <v>75</v>
      </c>
      <c r="AE214" s="478">
        <f t="shared" si="39"/>
        <v>773</v>
      </c>
      <c r="AF214" s="478">
        <f t="shared" si="40"/>
        <v>848</v>
      </c>
      <c r="AG214" s="556">
        <f>'[7]July-20'!AF214+AC214</f>
        <v>848</v>
      </c>
      <c r="AH214" s="557">
        <f t="shared" si="41"/>
        <v>0</v>
      </c>
      <c r="AI214" s="435"/>
      <c r="AJ214" s="435"/>
      <c r="AK214" s="463"/>
      <c r="AL214" s="463"/>
      <c r="AM214" s="327"/>
      <c r="AN214" s="327"/>
      <c r="AO214" s="327"/>
    </row>
    <row r="215" spans="1:41" s="319" customFormat="1" ht="104.25" customHeight="1">
      <c r="A215" s="389">
        <v>31</v>
      </c>
      <c r="B215" s="389" t="s">
        <v>37</v>
      </c>
      <c r="C215" s="478">
        <v>0</v>
      </c>
      <c r="D215" s="478">
        <v>49</v>
      </c>
      <c r="E215" s="478">
        <f>'[7]July-20'!E215+C215</f>
        <v>0</v>
      </c>
      <c r="F215" s="478">
        <f>'[7]July-20'!F215+D215</f>
        <v>437</v>
      </c>
      <c r="G215" s="478">
        <v>0</v>
      </c>
      <c r="H215" s="478">
        <v>28</v>
      </c>
      <c r="I215" s="478">
        <f>'[7]July-20'!I215+G215</f>
        <v>0</v>
      </c>
      <c r="J215" s="478">
        <f>'[7]July-20'!J215+H215</f>
        <v>304</v>
      </c>
      <c r="K215" s="478">
        <v>0</v>
      </c>
      <c r="L215" s="478">
        <v>24</v>
      </c>
      <c r="M215" s="478">
        <f>'[7]July-20'!M215+K215</f>
        <v>4</v>
      </c>
      <c r="N215" s="478">
        <f>'[7]July-20'!N215+L215</f>
        <v>232</v>
      </c>
      <c r="O215" s="478">
        <v>0</v>
      </c>
      <c r="P215" s="478">
        <v>0</v>
      </c>
      <c r="Q215" s="478">
        <f>'[7]July-20'!Q215+O215</f>
        <v>2</v>
      </c>
      <c r="R215" s="478">
        <f>'[7]July-20'!R215+P215</f>
        <v>0</v>
      </c>
      <c r="S215" s="478">
        <v>0</v>
      </c>
      <c r="T215" s="478">
        <v>0</v>
      </c>
      <c r="U215" s="478">
        <f>'[7]July-20'!U215+S215</f>
        <v>0</v>
      </c>
      <c r="V215" s="478">
        <f>'[7]July-20'!V215+T215</f>
        <v>0</v>
      </c>
      <c r="W215" s="478">
        <v>0</v>
      </c>
      <c r="X215" s="478">
        <v>0</v>
      </c>
      <c r="Y215" s="478">
        <f>'[7]July-20'!Y215+W215</f>
        <v>0</v>
      </c>
      <c r="Z215" s="478">
        <f>'[7]July-20'!Z215+X215</f>
        <v>0</v>
      </c>
      <c r="AA215" s="478">
        <f t="shared" si="35"/>
        <v>0</v>
      </c>
      <c r="AB215" s="478">
        <f t="shared" si="36"/>
        <v>101</v>
      </c>
      <c r="AC215" s="478">
        <f t="shared" si="37"/>
        <v>101</v>
      </c>
      <c r="AD215" s="478">
        <f t="shared" si="38"/>
        <v>6</v>
      </c>
      <c r="AE215" s="478">
        <f t="shared" si="39"/>
        <v>973</v>
      </c>
      <c r="AF215" s="478">
        <f t="shared" si="40"/>
        <v>979</v>
      </c>
      <c r="AG215" s="556">
        <f>'[7]July-20'!AF215+AC215</f>
        <v>979</v>
      </c>
      <c r="AH215" s="557">
        <f t="shared" si="41"/>
        <v>0</v>
      </c>
      <c r="AI215" s="434"/>
      <c r="AJ215" s="434"/>
      <c r="AK215" s="321"/>
      <c r="AL215" s="463"/>
      <c r="AM215" s="327"/>
      <c r="AN215" s="327"/>
      <c r="AO215" s="327"/>
    </row>
    <row r="216" spans="1:41" s="319" customFormat="1" ht="104.25" customHeight="1">
      <c r="A216" s="389">
        <v>32</v>
      </c>
      <c r="B216" s="389" t="s">
        <v>38</v>
      </c>
      <c r="C216" s="478">
        <v>0</v>
      </c>
      <c r="D216" s="478">
        <v>63</v>
      </c>
      <c r="E216" s="478">
        <f>'[7]July-20'!E216+C216</f>
        <v>4</v>
      </c>
      <c r="F216" s="478">
        <f>'[7]July-20'!F216+D216</f>
        <v>518</v>
      </c>
      <c r="G216" s="478">
        <v>3</v>
      </c>
      <c r="H216" s="478">
        <v>40</v>
      </c>
      <c r="I216" s="478">
        <f>'[7]July-20'!I216+G216</f>
        <v>11</v>
      </c>
      <c r="J216" s="478">
        <f>'[7]July-20'!J216+H216</f>
        <v>296</v>
      </c>
      <c r="K216" s="478">
        <v>6</v>
      </c>
      <c r="L216" s="478">
        <v>23</v>
      </c>
      <c r="M216" s="478">
        <f>'[7]July-20'!M216+K216</f>
        <v>18</v>
      </c>
      <c r="N216" s="478">
        <f>'[7]July-20'!N216+L216</f>
        <v>182</v>
      </c>
      <c r="O216" s="478">
        <v>0</v>
      </c>
      <c r="P216" s="478">
        <v>0</v>
      </c>
      <c r="Q216" s="478">
        <f>'[7]July-20'!Q216+O216</f>
        <v>5</v>
      </c>
      <c r="R216" s="478">
        <f>'[7]July-20'!R216+P216</f>
        <v>0</v>
      </c>
      <c r="S216" s="478">
        <v>0</v>
      </c>
      <c r="T216" s="478">
        <v>0</v>
      </c>
      <c r="U216" s="478">
        <f>'[7]July-20'!U216+S216</f>
        <v>0</v>
      </c>
      <c r="V216" s="478">
        <f>'[7]July-20'!V216+T216</f>
        <v>0</v>
      </c>
      <c r="W216" s="478">
        <v>0</v>
      </c>
      <c r="X216" s="478">
        <v>0</v>
      </c>
      <c r="Y216" s="478">
        <f>'[7]July-20'!Y216+W216</f>
        <v>0</v>
      </c>
      <c r="Z216" s="478">
        <f>'[7]July-20'!Z216+X216</f>
        <v>0</v>
      </c>
      <c r="AA216" s="478">
        <f t="shared" si="35"/>
        <v>9</v>
      </c>
      <c r="AB216" s="478">
        <f t="shared" si="36"/>
        <v>126</v>
      </c>
      <c r="AC216" s="478">
        <f t="shared" si="37"/>
        <v>135</v>
      </c>
      <c r="AD216" s="478">
        <f t="shared" si="38"/>
        <v>38</v>
      </c>
      <c r="AE216" s="478">
        <f t="shared" si="39"/>
        <v>996</v>
      </c>
      <c r="AF216" s="478">
        <f t="shared" si="40"/>
        <v>1034</v>
      </c>
      <c r="AG216" s="556">
        <f>'[7]July-20'!AF216+AC216</f>
        <v>1034</v>
      </c>
      <c r="AH216" s="557">
        <f t="shared" si="41"/>
        <v>0</v>
      </c>
      <c r="AI216" s="434"/>
      <c r="AJ216" s="434"/>
      <c r="AK216" s="321"/>
      <c r="AL216" s="463"/>
      <c r="AM216" s="327"/>
      <c r="AN216" s="327"/>
      <c r="AO216" s="327"/>
    </row>
    <row r="217" spans="1:41" s="545" customFormat="1" ht="104.25" customHeight="1">
      <c r="A217" s="580" t="s">
        <v>39</v>
      </c>
      <c r="B217" s="581"/>
      <c r="C217" s="465">
        <f>SUM(C213:C216)</f>
        <v>6</v>
      </c>
      <c r="D217" s="465">
        <f aca="true" t="shared" si="53" ref="D217:AF217">SUM(D213:D216)</f>
        <v>158</v>
      </c>
      <c r="E217" s="465">
        <f t="shared" si="53"/>
        <v>38</v>
      </c>
      <c r="F217" s="465">
        <f t="shared" si="53"/>
        <v>1569</v>
      </c>
      <c r="G217" s="465">
        <f t="shared" si="53"/>
        <v>5</v>
      </c>
      <c r="H217" s="465">
        <f t="shared" si="53"/>
        <v>107</v>
      </c>
      <c r="I217" s="465">
        <f t="shared" si="53"/>
        <v>29</v>
      </c>
      <c r="J217" s="465">
        <f t="shared" si="53"/>
        <v>1050</v>
      </c>
      <c r="K217" s="465">
        <f t="shared" si="53"/>
        <v>12</v>
      </c>
      <c r="L217" s="465">
        <f t="shared" si="53"/>
        <v>82</v>
      </c>
      <c r="M217" s="465">
        <f t="shared" si="53"/>
        <v>65</v>
      </c>
      <c r="N217" s="465">
        <f t="shared" si="53"/>
        <v>777</v>
      </c>
      <c r="O217" s="465">
        <f t="shared" si="53"/>
        <v>1</v>
      </c>
      <c r="P217" s="465">
        <f t="shared" si="53"/>
        <v>0</v>
      </c>
      <c r="Q217" s="465">
        <f t="shared" si="53"/>
        <v>14</v>
      </c>
      <c r="R217" s="465">
        <f t="shared" si="53"/>
        <v>0</v>
      </c>
      <c r="S217" s="465">
        <f t="shared" si="53"/>
        <v>0</v>
      </c>
      <c r="T217" s="465">
        <f t="shared" si="53"/>
        <v>0</v>
      </c>
      <c r="U217" s="465">
        <f t="shared" si="53"/>
        <v>0</v>
      </c>
      <c r="V217" s="465">
        <f t="shared" si="53"/>
        <v>0</v>
      </c>
      <c r="W217" s="465">
        <f t="shared" si="53"/>
        <v>0</v>
      </c>
      <c r="X217" s="465">
        <f t="shared" si="53"/>
        <v>0</v>
      </c>
      <c r="Y217" s="465">
        <f t="shared" si="53"/>
        <v>0</v>
      </c>
      <c r="Z217" s="465">
        <f t="shared" si="53"/>
        <v>0</v>
      </c>
      <c r="AA217" s="465">
        <f t="shared" si="53"/>
        <v>24</v>
      </c>
      <c r="AB217" s="465">
        <f t="shared" si="53"/>
        <v>347</v>
      </c>
      <c r="AC217" s="465">
        <f t="shared" si="53"/>
        <v>371</v>
      </c>
      <c r="AD217" s="465">
        <f t="shared" si="53"/>
        <v>146</v>
      </c>
      <c r="AE217" s="465">
        <f t="shared" si="53"/>
        <v>3396</v>
      </c>
      <c r="AF217" s="465">
        <f t="shared" si="53"/>
        <v>3542</v>
      </c>
      <c r="AG217" s="556">
        <f>'[7]July-20'!AF217+AC217</f>
        <v>3542</v>
      </c>
      <c r="AH217" s="557">
        <f t="shared" si="41"/>
        <v>0</v>
      </c>
      <c r="AI217" s="101"/>
      <c r="AJ217" s="101"/>
      <c r="AK217" s="198"/>
      <c r="AL217" s="199"/>
      <c r="AM217" s="328"/>
      <c r="AN217" s="328"/>
      <c r="AO217" s="328"/>
    </row>
    <row r="218" spans="1:41" s="545" customFormat="1" ht="104.25" customHeight="1">
      <c r="A218" s="580" t="s">
        <v>105</v>
      </c>
      <c r="B218" s="581"/>
      <c r="C218" s="465">
        <f>SUM(C217,C212)</f>
        <v>6</v>
      </c>
      <c r="D218" s="465">
        <f aca="true" t="shared" si="54" ref="D218:AF218">SUM(D217,D212)</f>
        <v>379</v>
      </c>
      <c r="E218" s="465">
        <f t="shared" si="54"/>
        <v>42</v>
      </c>
      <c r="F218" s="465">
        <f t="shared" si="54"/>
        <v>3017</v>
      </c>
      <c r="G218" s="465">
        <f t="shared" si="54"/>
        <v>8</v>
      </c>
      <c r="H218" s="465">
        <f t="shared" si="54"/>
        <v>263</v>
      </c>
      <c r="I218" s="465">
        <f t="shared" si="54"/>
        <v>49</v>
      </c>
      <c r="J218" s="465">
        <f t="shared" si="54"/>
        <v>2263</v>
      </c>
      <c r="K218" s="465">
        <f t="shared" si="54"/>
        <v>14</v>
      </c>
      <c r="L218" s="465">
        <f t="shared" si="54"/>
        <v>231</v>
      </c>
      <c r="M218" s="465">
        <f t="shared" si="54"/>
        <v>88</v>
      </c>
      <c r="N218" s="465">
        <f t="shared" si="54"/>
        <v>1765</v>
      </c>
      <c r="O218" s="465">
        <f t="shared" si="54"/>
        <v>3</v>
      </c>
      <c r="P218" s="465">
        <f t="shared" si="54"/>
        <v>3</v>
      </c>
      <c r="Q218" s="465">
        <f t="shared" si="54"/>
        <v>21</v>
      </c>
      <c r="R218" s="465">
        <f t="shared" si="54"/>
        <v>11</v>
      </c>
      <c r="S218" s="465">
        <f t="shared" si="54"/>
        <v>0</v>
      </c>
      <c r="T218" s="465">
        <f t="shared" si="54"/>
        <v>0</v>
      </c>
      <c r="U218" s="465">
        <f t="shared" si="54"/>
        <v>1</v>
      </c>
      <c r="V218" s="465">
        <f t="shared" si="54"/>
        <v>1</v>
      </c>
      <c r="W218" s="465">
        <f t="shared" si="54"/>
        <v>0</v>
      </c>
      <c r="X218" s="465">
        <f t="shared" si="54"/>
        <v>0</v>
      </c>
      <c r="Y218" s="465">
        <f t="shared" si="54"/>
        <v>0</v>
      </c>
      <c r="Z218" s="465">
        <f t="shared" si="54"/>
        <v>0</v>
      </c>
      <c r="AA218" s="465">
        <f t="shared" si="54"/>
        <v>31</v>
      </c>
      <c r="AB218" s="465">
        <f t="shared" si="54"/>
        <v>876</v>
      </c>
      <c r="AC218" s="465">
        <f t="shared" si="54"/>
        <v>907</v>
      </c>
      <c r="AD218" s="465">
        <f t="shared" si="54"/>
        <v>201</v>
      </c>
      <c r="AE218" s="465">
        <f t="shared" si="54"/>
        <v>7057</v>
      </c>
      <c r="AF218" s="465">
        <f t="shared" si="54"/>
        <v>7258</v>
      </c>
      <c r="AG218" s="556">
        <f>'[7]July-20'!AF218+AC218</f>
        <v>7258</v>
      </c>
      <c r="AH218" s="557">
        <f t="shared" si="41"/>
        <v>0</v>
      </c>
      <c r="AI218" s="101"/>
      <c r="AJ218" s="101"/>
      <c r="AK218" s="198"/>
      <c r="AL218" s="199"/>
      <c r="AM218" s="328"/>
      <c r="AN218" s="328"/>
      <c r="AO218" s="328"/>
    </row>
    <row r="219" spans="1:41" s="545" customFormat="1" ht="104.25" customHeight="1">
      <c r="A219" s="580" t="s">
        <v>40</v>
      </c>
      <c r="B219" s="581"/>
      <c r="C219" s="465">
        <f>SUM(C218,C207,C193,C182)</f>
        <v>17</v>
      </c>
      <c r="D219" s="465">
        <f aca="true" t="shared" si="55" ref="D219:AF219">SUM(D218,D207,D193,D182)</f>
        <v>661</v>
      </c>
      <c r="E219" s="465">
        <f t="shared" si="55"/>
        <v>122</v>
      </c>
      <c r="F219" s="465">
        <f t="shared" si="55"/>
        <v>4607</v>
      </c>
      <c r="G219" s="465">
        <f t="shared" si="55"/>
        <v>30</v>
      </c>
      <c r="H219" s="465">
        <f t="shared" si="55"/>
        <v>531</v>
      </c>
      <c r="I219" s="465">
        <f t="shared" si="55"/>
        <v>235</v>
      </c>
      <c r="J219" s="465">
        <f t="shared" si="55"/>
        <v>3935</v>
      </c>
      <c r="K219" s="465">
        <f t="shared" si="55"/>
        <v>78</v>
      </c>
      <c r="L219" s="465">
        <f t="shared" si="55"/>
        <v>432</v>
      </c>
      <c r="M219" s="465">
        <f t="shared" si="55"/>
        <v>484</v>
      </c>
      <c r="N219" s="465">
        <f t="shared" si="55"/>
        <v>2936</v>
      </c>
      <c r="O219" s="465">
        <f t="shared" si="55"/>
        <v>76</v>
      </c>
      <c r="P219" s="465">
        <f t="shared" si="55"/>
        <v>4</v>
      </c>
      <c r="Q219" s="465">
        <f t="shared" si="55"/>
        <v>616</v>
      </c>
      <c r="R219" s="465">
        <f t="shared" si="55"/>
        <v>58</v>
      </c>
      <c r="S219" s="465">
        <f t="shared" si="55"/>
        <v>6</v>
      </c>
      <c r="T219" s="465">
        <f t="shared" si="55"/>
        <v>0</v>
      </c>
      <c r="U219" s="465">
        <f t="shared" si="55"/>
        <v>80</v>
      </c>
      <c r="V219" s="465">
        <f t="shared" si="55"/>
        <v>1</v>
      </c>
      <c r="W219" s="465">
        <f t="shared" si="55"/>
        <v>0</v>
      </c>
      <c r="X219" s="465">
        <f t="shared" si="55"/>
        <v>0</v>
      </c>
      <c r="Y219" s="465">
        <f t="shared" si="55"/>
        <v>1</v>
      </c>
      <c r="Z219" s="465">
        <f t="shared" si="55"/>
        <v>0</v>
      </c>
      <c r="AA219" s="465">
        <f t="shared" si="55"/>
        <v>207</v>
      </c>
      <c r="AB219" s="465">
        <f t="shared" si="55"/>
        <v>1628</v>
      </c>
      <c r="AC219" s="465">
        <f t="shared" si="55"/>
        <v>1835</v>
      </c>
      <c r="AD219" s="465">
        <f t="shared" si="55"/>
        <v>1538</v>
      </c>
      <c r="AE219" s="465">
        <f t="shared" si="55"/>
        <v>11537</v>
      </c>
      <c r="AF219" s="465">
        <f t="shared" si="55"/>
        <v>13075</v>
      </c>
      <c r="AG219" s="556">
        <f>'[7]July-20'!AF219+AC219</f>
        <v>13075</v>
      </c>
      <c r="AH219" s="557">
        <f t="shared" si="41"/>
        <v>0</v>
      </c>
      <c r="AI219" s="103"/>
      <c r="AJ219" s="103"/>
      <c r="AL219" s="199"/>
      <c r="AM219" s="328"/>
      <c r="AN219" s="328"/>
      <c r="AO219" s="328"/>
    </row>
    <row r="220" spans="1:41" s="93" customFormat="1" ht="104.25" customHeight="1">
      <c r="A220" s="100"/>
      <c r="B220" s="100"/>
      <c r="C220" s="388"/>
      <c r="D220" s="388">
        <f>C219+D219</f>
        <v>678</v>
      </c>
      <c r="E220" s="388"/>
      <c r="F220" s="388"/>
      <c r="G220" s="388"/>
      <c r="H220" s="388">
        <f>G219+H219</f>
        <v>561</v>
      </c>
      <c r="I220" s="388"/>
      <c r="J220" s="388"/>
      <c r="K220" s="388"/>
      <c r="L220" s="388">
        <f>K219+L219</f>
        <v>510</v>
      </c>
      <c r="M220" s="388"/>
      <c r="N220" s="388"/>
      <c r="O220" s="388"/>
      <c r="P220" s="388">
        <f>O219+P219</f>
        <v>80</v>
      </c>
      <c r="Q220" s="388"/>
      <c r="R220" s="388"/>
      <c r="S220" s="388"/>
      <c r="T220" s="388">
        <f>S219+T219</f>
        <v>6</v>
      </c>
      <c r="U220" s="388"/>
      <c r="V220" s="388"/>
      <c r="W220" s="388"/>
      <c r="X220" s="388">
        <f>W219+X219</f>
        <v>0</v>
      </c>
      <c r="Y220" s="388"/>
      <c r="Z220" s="388"/>
      <c r="AA220" s="388"/>
      <c r="AB220" s="388"/>
      <c r="AC220" s="388">
        <f>D220+H220+L220+P220+T220+X220</f>
        <v>1835</v>
      </c>
      <c r="AD220" s="388"/>
      <c r="AE220" s="388"/>
      <c r="AF220" s="388">
        <f>E219+F219+I219+J219+M219+N219+Q219+R219+U219+V219+Y219+Z219</f>
        <v>13075</v>
      </c>
      <c r="AG220" s="388">
        <f>19547+2641</f>
        <v>22188</v>
      </c>
      <c r="AH220" s="467">
        <f>AH219+AC219</f>
        <v>1835</v>
      </c>
      <c r="AI220" s="103"/>
      <c r="AJ220" s="103"/>
      <c r="AL220" s="103"/>
      <c r="AM220" s="119"/>
      <c r="AN220" s="119"/>
      <c r="AO220" s="119"/>
    </row>
    <row r="221" ht="104.25" customHeight="1">
      <c r="AG221" s="432"/>
    </row>
    <row r="222" spans="5:36" ht="104.25" customHeight="1">
      <c r="E222" s="660" t="s">
        <v>300</v>
      </c>
      <c r="F222" s="660"/>
      <c r="G222" s="660"/>
      <c r="H222" s="660"/>
      <c r="I222" s="660"/>
      <c r="AA222" s="660" t="s">
        <v>301</v>
      </c>
      <c r="AB222" s="660"/>
      <c r="AC222" s="660"/>
      <c r="AD222" s="660"/>
      <c r="AE222" s="660"/>
      <c r="AF222" s="319"/>
      <c r="AG222" s="433"/>
      <c r="AJ222" s="319"/>
    </row>
    <row r="223" spans="5:31" ht="104.25" customHeight="1">
      <c r="E223" s="660"/>
      <c r="F223" s="660"/>
      <c r="G223" s="660"/>
      <c r="H223" s="660"/>
      <c r="I223" s="660"/>
      <c r="AA223" s="660"/>
      <c r="AB223" s="660"/>
      <c r="AC223" s="660"/>
      <c r="AD223" s="660"/>
      <c r="AE223" s="660"/>
    </row>
    <row r="224" spans="5:31" ht="104.25" customHeight="1">
      <c r="E224" s="660"/>
      <c r="F224" s="660"/>
      <c r="G224" s="660"/>
      <c r="H224" s="660"/>
      <c r="I224" s="660"/>
      <c r="AA224" s="660"/>
      <c r="AB224" s="660"/>
      <c r="AC224" s="660"/>
      <c r="AD224" s="660"/>
      <c r="AE224" s="660"/>
    </row>
    <row r="225" spans="5:31" ht="104.25" customHeight="1">
      <c r="E225" s="660"/>
      <c r="F225" s="660"/>
      <c r="G225" s="660"/>
      <c r="H225" s="660"/>
      <c r="I225" s="660"/>
      <c r="AA225" s="660"/>
      <c r="AB225" s="660"/>
      <c r="AC225" s="660"/>
      <c r="AD225" s="660"/>
      <c r="AE225" s="660"/>
    </row>
    <row r="226" spans="5:31" ht="104.25" customHeight="1">
      <c r="E226" s="660"/>
      <c r="F226" s="660"/>
      <c r="G226" s="660"/>
      <c r="H226" s="660"/>
      <c r="I226" s="660"/>
      <c r="AA226" s="660"/>
      <c r="AB226" s="660"/>
      <c r="AC226" s="660"/>
      <c r="AD226" s="660"/>
      <c r="AE226" s="660"/>
    </row>
  </sheetData>
  <sheetProtection/>
  <mergeCells count="179">
    <mergeCell ref="A1:AF1"/>
    <mergeCell ref="K172:L172"/>
    <mergeCell ref="W172:X172"/>
    <mergeCell ref="Y172:Z172"/>
    <mergeCell ref="B164:AL164"/>
    <mergeCell ref="A150:B150"/>
    <mergeCell ref="A115:A116"/>
    <mergeCell ref="C172:D172"/>
    <mergeCell ref="S172:T172"/>
    <mergeCell ref="O172:P172"/>
    <mergeCell ref="E222:I226"/>
    <mergeCell ref="AA222:AE226"/>
    <mergeCell ref="D54:G56"/>
    <mergeCell ref="AI54:AK56"/>
    <mergeCell ref="B165:AF165"/>
    <mergeCell ref="I172:J172"/>
    <mergeCell ref="G172:H172"/>
    <mergeCell ref="A187:B187"/>
    <mergeCell ref="K171:N171"/>
    <mergeCell ref="A201:B201"/>
    <mergeCell ref="A177:B177"/>
    <mergeCell ref="A181:B181"/>
    <mergeCell ref="A182:B182"/>
    <mergeCell ref="A192:B192"/>
    <mergeCell ref="A196:B196"/>
    <mergeCell ref="E172:F172"/>
    <mergeCell ref="A193:B193"/>
    <mergeCell ref="A219:B219"/>
    <mergeCell ref="A218:B218"/>
    <mergeCell ref="A207:B207"/>
    <mergeCell ref="AA172:AC172"/>
    <mergeCell ref="A206:B206"/>
    <mergeCell ref="A212:B212"/>
    <mergeCell ref="U172:V172"/>
    <mergeCell ref="A217:B217"/>
    <mergeCell ref="A171:A173"/>
    <mergeCell ref="B171:B173"/>
    <mergeCell ref="C171:F171"/>
    <mergeCell ref="G171:J171"/>
    <mergeCell ref="A135:B135"/>
    <mergeCell ref="C115:D115"/>
    <mergeCell ref="G115:H115"/>
    <mergeCell ref="A130:B130"/>
    <mergeCell ref="E115:F115"/>
    <mergeCell ref="A149:B149"/>
    <mergeCell ref="A170:AD170"/>
    <mergeCell ref="A136:B136"/>
    <mergeCell ref="A38:B38"/>
    <mergeCell ref="A39:B39"/>
    <mergeCell ref="K59:L59"/>
    <mergeCell ref="M59:N59"/>
    <mergeCell ref="A59:A60"/>
    <mergeCell ref="B59:B60"/>
    <mergeCell ref="C59:D59"/>
    <mergeCell ref="E59:F59"/>
    <mergeCell ref="A2:AF2"/>
    <mergeCell ref="AH2:AL2"/>
    <mergeCell ref="AG3:AI3"/>
    <mergeCell ref="AK3:AL3"/>
    <mergeCell ref="A4:A5"/>
    <mergeCell ref="B4:B5"/>
    <mergeCell ref="G4:H4"/>
    <mergeCell ref="I4:J4"/>
    <mergeCell ref="M4:N4"/>
    <mergeCell ref="O4:P4"/>
    <mergeCell ref="AJ4:AK4"/>
    <mergeCell ref="AH4:AH5"/>
    <mergeCell ref="AI4:AI5"/>
    <mergeCell ref="AA4:AB4"/>
    <mergeCell ref="G59:H59"/>
    <mergeCell ref="A25:B25"/>
    <mergeCell ref="A28:B28"/>
    <mergeCell ref="A14:B14"/>
    <mergeCell ref="Q4:R4"/>
    <mergeCell ref="A33:B33"/>
    <mergeCell ref="AM4:AS4"/>
    <mergeCell ref="A9:B9"/>
    <mergeCell ref="R56:T56"/>
    <mergeCell ref="A57:AF57"/>
    <mergeCell ref="A24:B24"/>
    <mergeCell ref="A13:B13"/>
    <mergeCell ref="AL4:AL5"/>
    <mergeCell ref="S4:T4"/>
    <mergeCell ref="U4:V4"/>
    <mergeCell ref="W4:X4"/>
    <mergeCell ref="E4:F4"/>
    <mergeCell ref="AH57:AL57"/>
    <mergeCell ref="A44:B44"/>
    <mergeCell ref="A49:B49"/>
    <mergeCell ref="A50:B50"/>
    <mergeCell ref="A51:B51"/>
    <mergeCell ref="C4:D4"/>
    <mergeCell ref="AC4:AD4"/>
    <mergeCell ref="Y4:Z4"/>
    <mergeCell ref="A19:B19"/>
    <mergeCell ref="AE4:AF4"/>
    <mergeCell ref="AG4:AG5"/>
    <mergeCell ref="I59:J59"/>
    <mergeCell ref="AH59:AH60"/>
    <mergeCell ref="AI59:AI60"/>
    <mergeCell ref="AG58:AI58"/>
    <mergeCell ref="K4:L4"/>
    <mergeCell ref="AK58:AL58"/>
    <mergeCell ref="AE59:AF59"/>
    <mergeCell ref="AG59:AG60"/>
    <mergeCell ref="AJ59:AK59"/>
    <mergeCell ref="AL59:AL60"/>
    <mergeCell ref="AM59:AS59"/>
    <mergeCell ref="A64:B64"/>
    <mergeCell ref="W59:X59"/>
    <mergeCell ref="Y59:Z59"/>
    <mergeCell ref="AA59:AB59"/>
    <mergeCell ref="AC59:AD59"/>
    <mergeCell ref="O59:P59"/>
    <mergeCell ref="Q59:R59"/>
    <mergeCell ref="S59:T59"/>
    <mergeCell ref="U59:V59"/>
    <mergeCell ref="A68:B68"/>
    <mergeCell ref="A69:B69"/>
    <mergeCell ref="A74:B74"/>
    <mergeCell ref="A79:B79"/>
    <mergeCell ref="A80:B80"/>
    <mergeCell ref="A83:B83"/>
    <mergeCell ref="A88:B88"/>
    <mergeCell ref="A93:B93"/>
    <mergeCell ref="A94:B94"/>
    <mergeCell ref="A99:B99"/>
    <mergeCell ref="A104:B104"/>
    <mergeCell ref="A105:B105"/>
    <mergeCell ref="A106:B106"/>
    <mergeCell ref="D109:F112"/>
    <mergeCell ref="AI109:AK112"/>
    <mergeCell ref="R112:T112"/>
    <mergeCell ref="S115:T115"/>
    <mergeCell ref="AH113:AL113"/>
    <mergeCell ref="AH115:AH116"/>
    <mergeCell ref="B115:B116"/>
    <mergeCell ref="A113:AF113"/>
    <mergeCell ref="M115:N115"/>
    <mergeCell ref="AD172:AF172"/>
    <mergeCell ref="AA171:AF171"/>
    <mergeCell ref="AE170:AF170"/>
    <mergeCell ref="AM115:AS115"/>
    <mergeCell ref="A120:B120"/>
    <mergeCell ref="A124:B124"/>
    <mergeCell ref="U115:V115"/>
    <mergeCell ref="W115:X115"/>
    <mergeCell ref="O115:P115"/>
    <mergeCell ref="K115:L115"/>
    <mergeCell ref="A155:B155"/>
    <mergeCell ref="A125:B125"/>
    <mergeCell ref="Q115:R115"/>
    <mergeCell ref="AH170:AL170"/>
    <mergeCell ref="S171:V171"/>
    <mergeCell ref="W171:Z171"/>
    <mergeCell ref="O171:R171"/>
    <mergeCell ref="AC115:AD115"/>
    <mergeCell ref="AE115:AF115"/>
    <mergeCell ref="AA115:AB115"/>
    <mergeCell ref="C166:F169"/>
    <mergeCell ref="AK114:AL114"/>
    <mergeCell ref="AG115:AG116"/>
    <mergeCell ref="AJ115:AK115"/>
    <mergeCell ref="AL115:AL116"/>
    <mergeCell ref="A160:B160"/>
    <mergeCell ref="A161:B161"/>
    <mergeCell ref="A162:B162"/>
    <mergeCell ref="A139:B139"/>
    <mergeCell ref="A144:B144"/>
    <mergeCell ref="AI175:AJ176"/>
    <mergeCell ref="AK175:AK176"/>
    <mergeCell ref="AL175:AL176"/>
    <mergeCell ref="AG114:AI114"/>
    <mergeCell ref="AI115:AI116"/>
    <mergeCell ref="I115:J115"/>
    <mergeCell ref="Y115:Z115"/>
    <mergeCell ref="AG166:AK169"/>
    <mergeCell ref="Q172:R172"/>
    <mergeCell ref="M172:N172"/>
  </mergeCells>
  <printOptions horizontalCentered="1" verticalCentered="1"/>
  <pageMargins left="0" right="0" top="0" bottom="0" header="0.3937007874015748" footer="0"/>
  <pageSetup horizontalDpi="600" verticalDpi="600" orientation="landscape" paperSize="9" scale="10" r:id="rId1"/>
  <rowBreaks count="3" manualBreakCount="3">
    <brk id="56" max="37" man="1"/>
    <brk id="112" max="37" man="1"/>
    <brk id="169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60"/>
  <sheetViews>
    <sheetView view="pageBreakPreview" zoomScale="46" zoomScaleSheetLayoutView="46" zoomScalePageLayoutView="0" workbookViewId="0" topLeftCell="A1">
      <pane xSplit="5" ySplit="5" topLeftCell="F39" activePane="bottomRight" state="frozen"/>
      <selection pane="topLeft" activeCell="A174" sqref="A174:IV232"/>
      <selection pane="topRight" activeCell="A174" sqref="A174:IV232"/>
      <selection pane="bottomLeft" activeCell="A174" sqref="A174:IV232"/>
      <selection pane="bottomRight" activeCell="J46" sqref="J46"/>
    </sheetView>
  </sheetViews>
  <sheetFormatPr defaultColWidth="9.140625" defaultRowHeight="12.75"/>
  <cols>
    <col min="1" max="1" width="7.421875" style="215" customWidth="1"/>
    <col min="2" max="2" width="29.57421875" style="215" customWidth="1"/>
    <col min="3" max="3" width="33.8515625" style="215" customWidth="1"/>
    <col min="4" max="4" width="19.7109375" style="215" customWidth="1"/>
    <col min="5" max="6" width="35.28125" style="215" customWidth="1"/>
    <col min="7" max="7" width="35.28125" style="249" customWidth="1"/>
    <col min="8" max="9" width="35.28125" style="215" customWidth="1"/>
    <col min="10" max="10" width="35.28125" style="244" customWidth="1"/>
    <col min="11" max="11" width="35.28125" style="215" customWidth="1"/>
    <col min="12" max="12" width="22.8515625" style="215" customWidth="1"/>
    <col min="13" max="13" width="23.28125" style="215" customWidth="1"/>
    <col min="14" max="14" width="51.8515625" style="245" customWidth="1"/>
    <col min="15" max="15" width="85.8515625" style="245" customWidth="1"/>
    <col min="16" max="16" width="36.57421875" style="215" customWidth="1"/>
    <col min="17" max="17" width="23.8515625" style="215" customWidth="1"/>
    <col min="18" max="28" width="17.7109375" style="215" customWidth="1"/>
    <col min="29" max="30" width="14.140625" style="215" customWidth="1"/>
    <col min="31" max="16384" width="9.140625" style="215" customWidth="1"/>
  </cols>
  <sheetData>
    <row r="3" spans="1:29" ht="51" customHeight="1">
      <c r="A3" s="500"/>
      <c r="B3" s="689" t="s">
        <v>338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226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7"/>
    </row>
    <row r="4" spans="1:28" s="498" customFormat="1" ht="78.75" customHeight="1">
      <c r="A4" s="252" t="s">
        <v>61</v>
      </c>
      <c r="B4" s="252" t="s">
        <v>106</v>
      </c>
      <c r="C4" s="252" t="s">
        <v>115</v>
      </c>
      <c r="D4" s="252" t="s">
        <v>339</v>
      </c>
      <c r="E4" s="252" t="s">
        <v>62</v>
      </c>
      <c r="F4" s="252" t="s">
        <v>340</v>
      </c>
      <c r="G4" s="252" t="s">
        <v>341</v>
      </c>
      <c r="H4" s="252" t="s">
        <v>63</v>
      </c>
      <c r="I4" s="252" t="s">
        <v>319</v>
      </c>
      <c r="J4" s="501" t="s">
        <v>342</v>
      </c>
      <c r="K4" s="501" t="s">
        <v>326</v>
      </c>
      <c r="L4" s="252" t="s">
        <v>343</v>
      </c>
      <c r="M4" s="252" t="s">
        <v>327</v>
      </c>
      <c r="N4" s="252" t="s">
        <v>64</v>
      </c>
      <c r="O4" s="252" t="s">
        <v>92</v>
      </c>
      <c r="P4" s="252" t="s">
        <v>65</v>
      </c>
      <c r="Q4" s="252" t="s">
        <v>102</v>
      </c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</row>
    <row r="5" spans="1:28" s="425" customFormat="1" ht="34.5" customHeight="1">
      <c r="A5" s="499">
        <v>1</v>
      </c>
      <c r="B5" s="499">
        <v>2</v>
      </c>
      <c r="C5" s="499">
        <v>3</v>
      </c>
      <c r="D5" s="499">
        <v>4</v>
      </c>
      <c r="E5" s="499">
        <v>5</v>
      </c>
      <c r="F5" s="499">
        <v>6</v>
      </c>
      <c r="G5" s="515">
        <v>7</v>
      </c>
      <c r="H5" s="499" t="s">
        <v>100</v>
      </c>
      <c r="I5" s="499">
        <v>9</v>
      </c>
      <c r="J5" s="210" t="s">
        <v>148</v>
      </c>
      <c r="K5" s="499" t="s">
        <v>149</v>
      </c>
      <c r="L5" s="529">
        <v>12</v>
      </c>
      <c r="M5" s="529">
        <v>13</v>
      </c>
      <c r="N5" s="499">
        <v>14</v>
      </c>
      <c r="O5" s="499">
        <v>14</v>
      </c>
      <c r="P5" s="499">
        <v>16</v>
      </c>
      <c r="Q5" s="499">
        <v>17</v>
      </c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</row>
    <row r="6" spans="1:29" ht="37.5" customHeight="1">
      <c r="A6" s="680">
        <v>1</v>
      </c>
      <c r="B6" s="679" t="s">
        <v>66</v>
      </c>
      <c r="C6" s="209" t="s">
        <v>101</v>
      </c>
      <c r="D6" s="532">
        <f>'Aug-20'!AL117</f>
        <v>2638</v>
      </c>
      <c r="E6" s="532">
        <v>0</v>
      </c>
      <c r="F6" s="532">
        <v>2</v>
      </c>
      <c r="G6" s="532">
        <v>2</v>
      </c>
      <c r="H6" s="532">
        <f>E6+F6-G6</f>
        <v>0</v>
      </c>
      <c r="I6" s="532">
        <f>'[7]July-20 district '!I6+F6</f>
        <v>36</v>
      </c>
      <c r="J6" s="533">
        <f>(F6/D6)*100</f>
        <v>0.0758150113722517</v>
      </c>
      <c r="K6" s="533">
        <f>I6*100/D6</f>
        <v>1.3646702047005308</v>
      </c>
      <c r="L6" s="532">
        <v>2</v>
      </c>
      <c r="M6" s="532">
        <f>'[7]July-20 district '!M6+L6</f>
        <v>36</v>
      </c>
      <c r="N6" s="690" t="s">
        <v>325</v>
      </c>
      <c r="O6" s="675" t="s">
        <v>324</v>
      </c>
      <c r="P6" s="206">
        <v>100</v>
      </c>
      <c r="Q6" s="206">
        <v>0</v>
      </c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228" t="e">
        <f>'[8]Aug-19 district '!G4+F6</f>
        <v>#REF!</v>
      </c>
    </row>
    <row r="7" spans="1:29" ht="37.5" customHeight="1">
      <c r="A7" s="681"/>
      <c r="B7" s="679"/>
      <c r="C7" s="209" t="s">
        <v>58</v>
      </c>
      <c r="D7" s="532">
        <f>'Aug-20'!AL118</f>
        <v>3328</v>
      </c>
      <c r="E7" s="532">
        <v>0</v>
      </c>
      <c r="F7" s="532">
        <v>12</v>
      </c>
      <c r="G7" s="532">
        <v>12</v>
      </c>
      <c r="H7" s="532">
        <f aca="true" t="shared" si="0" ref="H7:H45">E7+F7-G7</f>
        <v>0</v>
      </c>
      <c r="I7" s="532">
        <f>'[7]July-20 district '!I7+F7</f>
        <v>48</v>
      </c>
      <c r="J7" s="533">
        <f aca="true" t="shared" si="1" ref="J7:J45">(F7/D7)*100</f>
        <v>0.3605769230769231</v>
      </c>
      <c r="K7" s="533">
        <f>I7*100/D7</f>
        <v>1.4423076923076923</v>
      </c>
      <c r="L7" s="532">
        <v>12</v>
      </c>
      <c r="M7" s="532">
        <f>'[7]July-20 district '!M7+L7</f>
        <v>55</v>
      </c>
      <c r="N7" s="690"/>
      <c r="O7" s="675"/>
      <c r="P7" s="206">
        <v>100</v>
      </c>
      <c r="Q7" s="206">
        <v>0</v>
      </c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228">
        <f>'[5]July-19 district '!G5+F7</f>
        <v>12</v>
      </c>
    </row>
    <row r="8" spans="1:29" ht="37.5" customHeight="1">
      <c r="A8" s="681"/>
      <c r="B8" s="679"/>
      <c r="C8" s="209" t="s">
        <v>91</v>
      </c>
      <c r="D8" s="532">
        <f>'Aug-20'!AL119</f>
        <v>4809</v>
      </c>
      <c r="E8" s="532">
        <v>0</v>
      </c>
      <c r="F8" s="532">
        <v>37</v>
      </c>
      <c r="G8" s="532">
        <v>37</v>
      </c>
      <c r="H8" s="532">
        <f t="shared" si="0"/>
        <v>0</v>
      </c>
      <c r="I8" s="532">
        <f>'[7]July-20 district '!I8+F8</f>
        <v>91</v>
      </c>
      <c r="J8" s="533">
        <f t="shared" si="1"/>
        <v>0.7693907257226035</v>
      </c>
      <c r="K8" s="533">
        <f>I8*100/D8</f>
        <v>1.8922852983988354</v>
      </c>
      <c r="L8" s="532">
        <v>37</v>
      </c>
      <c r="M8" s="532">
        <f>'[7]July-20 district '!M8+L8</f>
        <v>91</v>
      </c>
      <c r="N8" s="690"/>
      <c r="O8" s="675"/>
      <c r="P8" s="206">
        <v>100</v>
      </c>
      <c r="Q8" s="206">
        <v>0</v>
      </c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228">
        <f>'[5]July-19 district '!G6+F8</f>
        <v>37</v>
      </c>
    </row>
    <row r="9" spans="1:29" ht="37.5" customHeight="1">
      <c r="A9" s="681"/>
      <c r="B9" s="679"/>
      <c r="C9" s="209" t="s">
        <v>48</v>
      </c>
      <c r="D9" s="532">
        <f>'Aug-20'!AL121</f>
        <v>6572</v>
      </c>
      <c r="E9" s="532">
        <v>0</v>
      </c>
      <c r="F9" s="532">
        <v>5</v>
      </c>
      <c r="G9" s="532">
        <v>5</v>
      </c>
      <c r="H9" s="532">
        <f t="shared" si="0"/>
        <v>0</v>
      </c>
      <c r="I9" s="532">
        <f>'[7]July-20 district '!I9+F9</f>
        <v>91</v>
      </c>
      <c r="J9" s="533">
        <f t="shared" si="1"/>
        <v>0.07608034083992696</v>
      </c>
      <c r="K9" s="533">
        <f>I9*100/D9</f>
        <v>1.3846622032866707</v>
      </c>
      <c r="L9" s="532">
        <v>29</v>
      </c>
      <c r="M9" s="532">
        <f>'[7]July-20 district '!M9+L9</f>
        <v>56</v>
      </c>
      <c r="N9" s="690" t="s">
        <v>302</v>
      </c>
      <c r="O9" s="675" t="s">
        <v>329</v>
      </c>
      <c r="P9" s="674">
        <v>100</v>
      </c>
      <c r="Q9" s="674">
        <v>0</v>
      </c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228">
        <f>'[5]July-19 district '!G7+F9</f>
        <v>5</v>
      </c>
    </row>
    <row r="10" spans="1:29" ht="37.5" customHeight="1">
      <c r="A10" s="681"/>
      <c r="B10" s="679"/>
      <c r="C10" s="209" t="s">
        <v>49</v>
      </c>
      <c r="D10" s="532">
        <f>'Aug-20'!AL122</f>
        <v>4886</v>
      </c>
      <c r="E10" s="532">
        <v>0</v>
      </c>
      <c r="F10" s="532">
        <v>3</v>
      </c>
      <c r="G10" s="532">
        <v>3</v>
      </c>
      <c r="H10" s="532">
        <f t="shared" si="0"/>
        <v>0</v>
      </c>
      <c r="I10" s="532">
        <f>'[7]July-20 district '!I10+F10</f>
        <v>51</v>
      </c>
      <c r="J10" s="533">
        <f t="shared" si="1"/>
        <v>0.061399918133442484</v>
      </c>
      <c r="K10" s="533">
        <f aca="true" t="shared" si="2" ref="K10:K44">(I10/D10)*100</f>
        <v>1.0437986082685222</v>
      </c>
      <c r="L10" s="532">
        <v>0</v>
      </c>
      <c r="M10" s="532">
        <f>'[7]July-20 district '!M10+L10</f>
        <v>27</v>
      </c>
      <c r="N10" s="690"/>
      <c r="O10" s="675"/>
      <c r="P10" s="674"/>
      <c r="Q10" s="674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228">
        <f>'[5]July-19 district '!G8+F10</f>
        <v>3</v>
      </c>
    </row>
    <row r="11" spans="1:29" ht="37.5" customHeight="1">
      <c r="A11" s="681"/>
      <c r="B11" s="679"/>
      <c r="C11" s="209" t="s">
        <v>20</v>
      </c>
      <c r="D11" s="532">
        <f>'Aug-20'!AL123</f>
        <v>8411</v>
      </c>
      <c r="E11" s="532">
        <v>0</v>
      </c>
      <c r="F11" s="532">
        <v>2</v>
      </c>
      <c r="G11" s="532">
        <v>2</v>
      </c>
      <c r="H11" s="532">
        <f t="shared" si="0"/>
        <v>0</v>
      </c>
      <c r="I11" s="532">
        <f>'[7]July-20 district '!I11+F11</f>
        <v>75</v>
      </c>
      <c r="J11" s="533">
        <f t="shared" si="1"/>
        <v>0.023778385447628107</v>
      </c>
      <c r="K11" s="533">
        <f t="shared" si="2"/>
        <v>0.891689454286054</v>
      </c>
      <c r="L11" s="532">
        <v>15</v>
      </c>
      <c r="M11" s="532">
        <f>'[7]July-20 district '!M11+L11</f>
        <v>37</v>
      </c>
      <c r="N11" s="690"/>
      <c r="O11" s="675"/>
      <c r="P11" s="674"/>
      <c r="Q11" s="674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228">
        <f>'[5]July-19 district '!G9+F11</f>
        <v>2</v>
      </c>
    </row>
    <row r="12" spans="1:33" ht="37.5" customHeight="1">
      <c r="A12" s="681"/>
      <c r="B12" s="679"/>
      <c r="C12" s="209" t="s">
        <v>46</v>
      </c>
      <c r="D12" s="532">
        <f>'Aug-20'!AL126</f>
        <v>2986</v>
      </c>
      <c r="E12" s="532">
        <v>0</v>
      </c>
      <c r="F12" s="532">
        <v>3</v>
      </c>
      <c r="G12" s="534">
        <v>3</v>
      </c>
      <c r="H12" s="532">
        <f t="shared" si="0"/>
        <v>0</v>
      </c>
      <c r="I12" s="532">
        <f>'[7]July-20 district '!I12+F12</f>
        <v>54</v>
      </c>
      <c r="J12" s="533">
        <f t="shared" si="1"/>
        <v>0.10046885465505692</v>
      </c>
      <c r="K12" s="533">
        <f t="shared" si="2"/>
        <v>1.8084393837910249</v>
      </c>
      <c r="L12" s="532">
        <v>4</v>
      </c>
      <c r="M12" s="532">
        <f>'[7]July-20 district '!M12+L12</f>
        <v>49</v>
      </c>
      <c r="N12" s="691" t="s">
        <v>249</v>
      </c>
      <c r="O12" s="675" t="s">
        <v>280</v>
      </c>
      <c r="P12" s="674">
        <v>100</v>
      </c>
      <c r="Q12" s="674">
        <v>0</v>
      </c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228">
        <f>'[5]July-19 district '!G10+F12</f>
        <v>6</v>
      </c>
      <c r="AD12" s="228">
        <v>3</v>
      </c>
      <c r="AG12" s="144">
        <f>F6+F7+F8+F13+F14+F16+F17+F18+F19</f>
        <v>97</v>
      </c>
    </row>
    <row r="13" spans="1:30" ht="37.5" customHeight="1">
      <c r="A13" s="681"/>
      <c r="B13" s="679"/>
      <c r="C13" s="209" t="s">
        <v>185</v>
      </c>
      <c r="D13" s="532">
        <f>'Aug-20'!AL127</f>
        <v>2824</v>
      </c>
      <c r="E13" s="532">
        <v>0</v>
      </c>
      <c r="F13" s="532">
        <v>8</v>
      </c>
      <c r="G13" s="534">
        <v>8</v>
      </c>
      <c r="H13" s="532">
        <f t="shared" si="0"/>
        <v>0</v>
      </c>
      <c r="I13" s="532">
        <f>'[7]July-20 district '!I13+F13</f>
        <v>66</v>
      </c>
      <c r="J13" s="533">
        <f t="shared" si="1"/>
        <v>0.28328611898017</v>
      </c>
      <c r="K13" s="533">
        <f t="shared" si="2"/>
        <v>2.3371104815864023</v>
      </c>
      <c r="L13" s="532">
        <v>15</v>
      </c>
      <c r="M13" s="532">
        <f>'[7]July-20 district '!M13+L13</f>
        <v>41</v>
      </c>
      <c r="N13" s="691"/>
      <c r="O13" s="675"/>
      <c r="P13" s="674"/>
      <c r="Q13" s="674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228">
        <f>'[5]July-19 district '!G11+F13</f>
        <v>13</v>
      </c>
      <c r="AD13" s="228">
        <v>10</v>
      </c>
    </row>
    <row r="14" spans="1:30" ht="37.5" customHeight="1">
      <c r="A14" s="681"/>
      <c r="B14" s="679"/>
      <c r="C14" s="209" t="s">
        <v>47</v>
      </c>
      <c r="D14" s="532">
        <f>'Aug-20'!AL128</f>
        <v>5314</v>
      </c>
      <c r="E14" s="532">
        <v>0</v>
      </c>
      <c r="F14" s="532">
        <v>10</v>
      </c>
      <c r="G14" s="534">
        <v>10</v>
      </c>
      <c r="H14" s="532">
        <f t="shared" si="0"/>
        <v>0</v>
      </c>
      <c r="I14" s="532">
        <f>'[7]July-20 district '!I14+F14</f>
        <v>87</v>
      </c>
      <c r="J14" s="533">
        <f t="shared" si="1"/>
        <v>0.18818216033120058</v>
      </c>
      <c r="K14" s="533">
        <f t="shared" si="2"/>
        <v>1.6371847948814453</v>
      </c>
      <c r="L14" s="532">
        <v>21</v>
      </c>
      <c r="M14" s="532">
        <f>'[7]July-20 district '!M14+L14</f>
        <v>52</v>
      </c>
      <c r="N14" s="691"/>
      <c r="O14" s="675"/>
      <c r="P14" s="674"/>
      <c r="Q14" s="674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228">
        <f>'[5]July-19 district '!G12+F14</f>
        <v>10</v>
      </c>
      <c r="AD14" s="228">
        <v>0</v>
      </c>
    </row>
    <row r="15" spans="1:35" ht="37.5" customHeight="1">
      <c r="A15" s="681"/>
      <c r="B15" s="679"/>
      <c r="C15" s="209" t="s">
        <v>177</v>
      </c>
      <c r="D15" s="532">
        <f>'Aug-20'!AL129</f>
        <v>1014</v>
      </c>
      <c r="E15" s="532">
        <v>0</v>
      </c>
      <c r="F15" s="532">
        <v>0</v>
      </c>
      <c r="G15" s="534">
        <v>0</v>
      </c>
      <c r="H15" s="532">
        <f t="shared" si="0"/>
        <v>0</v>
      </c>
      <c r="I15" s="532">
        <f>'[7]July-20 district '!I15+F15</f>
        <v>18</v>
      </c>
      <c r="J15" s="533">
        <f t="shared" si="1"/>
        <v>0</v>
      </c>
      <c r="K15" s="533">
        <f t="shared" si="2"/>
        <v>1.7751479289940828</v>
      </c>
      <c r="L15" s="532">
        <v>0</v>
      </c>
      <c r="M15" s="532">
        <f>'[7]July-20 district '!M15+L15</f>
        <v>0</v>
      </c>
      <c r="N15" s="691" t="s">
        <v>321</v>
      </c>
      <c r="O15" s="675"/>
      <c r="P15" s="674">
        <v>150</v>
      </c>
      <c r="Q15" s="674">
        <v>0</v>
      </c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228">
        <f>'[5]July-19 district '!G13+F15</f>
        <v>0</v>
      </c>
      <c r="AD15" s="228">
        <v>0</v>
      </c>
      <c r="AI15" s="144">
        <v>43</v>
      </c>
    </row>
    <row r="16" spans="1:30" ht="37.5" customHeight="1">
      <c r="A16" s="681"/>
      <c r="B16" s="679"/>
      <c r="C16" s="209" t="s">
        <v>52</v>
      </c>
      <c r="D16" s="532">
        <f>'Aug-20'!AL131</f>
        <v>2441</v>
      </c>
      <c r="E16" s="532">
        <v>0</v>
      </c>
      <c r="F16" s="532">
        <v>8</v>
      </c>
      <c r="G16" s="532">
        <v>8</v>
      </c>
      <c r="H16" s="532">
        <f>E16+F16-G16</f>
        <v>0</v>
      </c>
      <c r="I16" s="532">
        <f>'[7]July-20 district '!I16+F16</f>
        <v>71</v>
      </c>
      <c r="J16" s="533">
        <f t="shared" si="1"/>
        <v>0.3277345350266284</v>
      </c>
      <c r="K16" s="533">
        <f t="shared" si="2"/>
        <v>2.9086439983613275</v>
      </c>
      <c r="L16" s="532">
        <v>8</v>
      </c>
      <c r="M16" s="532">
        <f>'[7]July-20 district '!M16+L16</f>
        <v>70</v>
      </c>
      <c r="N16" s="691"/>
      <c r="O16" s="675" t="s">
        <v>328</v>
      </c>
      <c r="P16" s="674"/>
      <c r="Q16" s="674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228">
        <f>'[5]July-19 district '!G14+F16</f>
        <v>31</v>
      </c>
      <c r="AD16" s="228">
        <v>51</v>
      </c>
    </row>
    <row r="17" spans="1:33" ht="37.5" customHeight="1">
      <c r="A17" s="681"/>
      <c r="B17" s="679"/>
      <c r="C17" s="209" t="s">
        <v>53</v>
      </c>
      <c r="D17" s="532">
        <f>'Aug-20'!AL132</f>
        <v>1803</v>
      </c>
      <c r="E17" s="532">
        <v>0</v>
      </c>
      <c r="F17" s="532">
        <v>2</v>
      </c>
      <c r="G17" s="532">
        <v>2</v>
      </c>
      <c r="H17" s="532">
        <f>E17+F17-G17</f>
        <v>0</v>
      </c>
      <c r="I17" s="532">
        <f>'[7]July-20 district '!I17+F17</f>
        <v>28</v>
      </c>
      <c r="J17" s="533">
        <f t="shared" si="1"/>
        <v>0.11092623405435387</v>
      </c>
      <c r="K17" s="533">
        <f t="shared" si="2"/>
        <v>1.552967276760954</v>
      </c>
      <c r="L17" s="532">
        <v>4</v>
      </c>
      <c r="M17" s="532">
        <f>'[7]July-20 district '!M17+L17</f>
        <v>27</v>
      </c>
      <c r="N17" s="691"/>
      <c r="O17" s="675"/>
      <c r="P17" s="674"/>
      <c r="Q17" s="674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228">
        <f>'[5]July-19 district '!G15+F17</f>
        <v>2</v>
      </c>
      <c r="AD17" s="228">
        <v>10</v>
      </c>
      <c r="AG17" s="144">
        <f>218-9</f>
        <v>209</v>
      </c>
    </row>
    <row r="18" spans="1:30" ht="37.5" customHeight="1">
      <c r="A18" s="681"/>
      <c r="B18" s="679"/>
      <c r="C18" s="209" t="s">
        <v>59</v>
      </c>
      <c r="D18" s="532">
        <f>'Aug-20'!AL133</f>
        <v>4988</v>
      </c>
      <c r="E18" s="532">
        <v>0</v>
      </c>
      <c r="F18" s="532">
        <v>9</v>
      </c>
      <c r="G18" s="532">
        <v>9</v>
      </c>
      <c r="H18" s="532">
        <f t="shared" si="0"/>
        <v>0</v>
      </c>
      <c r="I18" s="532">
        <f>'[7]July-20 district '!I18+F18</f>
        <v>87</v>
      </c>
      <c r="J18" s="533">
        <f t="shared" si="1"/>
        <v>0.18043303929430632</v>
      </c>
      <c r="K18" s="533">
        <f t="shared" si="2"/>
        <v>1.744186046511628</v>
      </c>
      <c r="L18" s="532">
        <v>17</v>
      </c>
      <c r="M18" s="532">
        <f>'[7]July-20 district '!M18+L18</f>
        <v>67</v>
      </c>
      <c r="N18" s="691"/>
      <c r="O18" s="675"/>
      <c r="P18" s="674"/>
      <c r="Q18" s="674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228">
        <f>'[5]July-19 district '!G16+F18</f>
        <v>53</v>
      </c>
      <c r="AD18" s="228">
        <v>76</v>
      </c>
    </row>
    <row r="19" spans="1:35" ht="37.5" customHeight="1">
      <c r="A19" s="681"/>
      <c r="B19" s="679"/>
      <c r="C19" s="209" t="s">
        <v>188</v>
      </c>
      <c r="D19" s="532">
        <f>'Aug-20'!AL134</f>
        <v>2046</v>
      </c>
      <c r="E19" s="532">
        <v>0</v>
      </c>
      <c r="F19" s="532">
        <v>9</v>
      </c>
      <c r="G19" s="532">
        <v>9</v>
      </c>
      <c r="H19" s="532">
        <f t="shared" si="0"/>
        <v>0</v>
      </c>
      <c r="I19" s="532">
        <f>'[7]July-20 district '!I19+F19</f>
        <v>58</v>
      </c>
      <c r="J19" s="533">
        <f t="shared" si="1"/>
        <v>0.43988269794721413</v>
      </c>
      <c r="K19" s="533">
        <f t="shared" si="2"/>
        <v>2.834799608993157</v>
      </c>
      <c r="L19" s="532">
        <v>8</v>
      </c>
      <c r="M19" s="532">
        <f>'[7]July-20 district '!M19+L19</f>
        <v>49</v>
      </c>
      <c r="N19" s="691"/>
      <c r="O19" s="675"/>
      <c r="P19" s="674"/>
      <c r="Q19" s="674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228">
        <f>'[5]July-19 district '!G17+F19</f>
        <v>29</v>
      </c>
      <c r="AD19" s="228">
        <v>37</v>
      </c>
      <c r="AI19" s="268">
        <f>138+47</f>
        <v>185</v>
      </c>
    </row>
    <row r="20" spans="1:29" ht="37.5" customHeight="1">
      <c r="A20" s="682"/>
      <c r="B20" s="679"/>
      <c r="C20" s="209" t="s">
        <v>25</v>
      </c>
      <c r="D20" s="532">
        <f>'Aug-20'!AL143</f>
        <v>10695</v>
      </c>
      <c r="E20" s="532">
        <v>0</v>
      </c>
      <c r="F20" s="532">
        <v>36</v>
      </c>
      <c r="G20" s="532">
        <v>36</v>
      </c>
      <c r="H20" s="532">
        <f t="shared" si="0"/>
        <v>0</v>
      </c>
      <c r="I20" s="532">
        <f>'[7]July-20 district '!I20+F20</f>
        <v>321</v>
      </c>
      <c r="J20" s="533">
        <f t="shared" si="1"/>
        <v>0.33660589060308554</v>
      </c>
      <c r="K20" s="533">
        <f t="shared" si="2"/>
        <v>3.0014025245441793</v>
      </c>
      <c r="L20" s="532">
        <v>45</v>
      </c>
      <c r="M20" s="532">
        <f>'[7]July-20 district '!M20+L20</f>
        <v>318</v>
      </c>
      <c r="N20" s="502" t="s">
        <v>251</v>
      </c>
      <c r="O20" s="503" t="s">
        <v>281</v>
      </c>
      <c r="P20" s="206">
        <v>100</v>
      </c>
      <c r="Q20" s="206">
        <v>0</v>
      </c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228">
        <f>'[5]July-19 district '!G18+F20</f>
        <v>70</v>
      </c>
    </row>
    <row r="21" spans="1:35" s="230" customFormat="1" ht="27.75" customHeight="1">
      <c r="A21" s="563"/>
      <c r="B21" s="687" t="s">
        <v>93</v>
      </c>
      <c r="C21" s="687"/>
      <c r="D21" s="535">
        <f>SUM(D6:D20)</f>
        <v>64755</v>
      </c>
      <c r="E21" s="535">
        <v>0</v>
      </c>
      <c r="F21" s="535">
        <f>SUM(F6:F20)</f>
        <v>146</v>
      </c>
      <c r="G21" s="536">
        <f>SUM(G6:G20)</f>
        <v>146</v>
      </c>
      <c r="H21" s="535">
        <f>E21+F21-G21</f>
        <v>0</v>
      </c>
      <c r="I21" s="535">
        <f>'[7]July-20 district '!I21+F21</f>
        <v>1182</v>
      </c>
      <c r="J21" s="537">
        <f t="shared" si="1"/>
        <v>0.22546521504130954</v>
      </c>
      <c r="K21" s="537">
        <f t="shared" si="2"/>
        <v>1.8253416724577254</v>
      </c>
      <c r="L21" s="535">
        <f>SUM(L6:L20)</f>
        <v>217</v>
      </c>
      <c r="M21" s="535">
        <f>'[7]July-20 district '!M21+L21</f>
        <v>975</v>
      </c>
      <c r="N21" s="504" t="s">
        <v>114</v>
      </c>
      <c r="O21" s="26" t="s">
        <v>114</v>
      </c>
      <c r="P21" s="564">
        <f>SUM(P6:P20)</f>
        <v>750</v>
      </c>
      <c r="Q21" s="564">
        <f>SUM(Q6:Q20)</f>
        <v>0</v>
      </c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5">
        <f>'[5]July-19 district '!G19+F21</f>
        <v>275</v>
      </c>
      <c r="AI21" s="426">
        <f>SUM(I6:I19)</f>
        <v>861</v>
      </c>
    </row>
    <row r="22" spans="1:29" ht="45" customHeight="1">
      <c r="A22" s="679">
        <v>2</v>
      </c>
      <c r="B22" s="679" t="s">
        <v>67</v>
      </c>
      <c r="C22" s="209" t="s">
        <v>23</v>
      </c>
      <c r="D22" s="532">
        <f>'Aug-20'!AL137</f>
        <v>14530</v>
      </c>
      <c r="E22" s="532">
        <v>0</v>
      </c>
      <c r="F22" s="532">
        <v>69</v>
      </c>
      <c r="G22" s="538">
        <v>69</v>
      </c>
      <c r="H22" s="532">
        <f t="shared" si="0"/>
        <v>0</v>
      </c>
      <c r="I22" s="532">
        <f>'[7]July-20 district '!I22+F22</f>
        <v>511</v>
      </c>
      <c r="J22" s="533">
        <f t="shared" si="1"/>
        <v>0.4748795595320028</v>
      </c>
      <c r="K22" s="533">
        <f t="shared" si="2"/>
        <v>3.5168616655196145</v>
      </c>
      <c r="L22" s="532">
        <v>95</v>
      </c>
      <c r="M22" s="532">
        <f>'[7]July-20 district '!M22+L22</f>
        <v>442</v>
      </c>
      <c r="N22" s="502" t="s">
        <v>252</v>
      </c>
      <c r="O22" s="531" t="s">
        <v>282</v>
      </c>
      <c r="P22" s="530">
        <v>350</v>
      </c>
      <c r="Q22" s="674">
        <v>0</v>
      </c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228">
        <f>'[5]July-19 district '!G20+F22</f>
        <v>285</v>
      </c>
    </row>
    <row r="23" spans="1:29" ht="54.75" customHeight="1">
      <c r="A23" s="679"/>
      <c r="B23" s="679"/>
      <c r="C23" s="209" t="s">
        <v>142</v>
      </c>
      <c r="D23" s="532">
        <f>'Aug-20'!AL138</f>
        <v>15649</v>
      </c>
      <c r="E23" s="532">
        <v>0</v>
      </c>
      <c r="F23" s="532">
        <v>81</v>
      </c>
      <c r="G23" s="538">
        <v>81</v>
      </c>
      <c r="H23" s="532">
        <f t="shared" si="0"/>
        <v>0</v>
      </c>
      <c r="I23" s="532">
        <f>'[7]July-20 district '!I23+F23</f>
        <v>644</v>
      </c>
      <c r="J23" s="533">
        <f t="shared" si="1"/>
        <v>0.5176049587833088</v>
      </c>
      <c r="K23" s="533">
        <f t="shared" si="2"/>
        <v>4.115278931561122</v>
      </c>
      <c r="L23" s="532">
        <v>65</v>
      </c>
      <c r="M23" s="532">
        <f>'[7]July-20 district '!M23+L23</f>
        <v>592</v>
      </c>
      <c r="N23" s="502" t="s">
        <v>289</v>
      </c>
      <c r="O23" s="531" t="s">
        <v>285</v>
      </c>
      <c r="P23" s="530">
        <v>300</v>
      </c>
      <c r="Q23" s="674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228">
        <f>'[5]July-19 district '!G21+F23</f>
        <v>207</v>
      </c>
    </row>
    <row r="24" spans="1:29" s="230" customFormat="1" ht="23.25" customHeight="1">
      <c r="A24" s="563"/>
      <c r="B24" s="687" t="s">
        <v>94</v>
      </c>
      <c r="C24" s="687"/>
      <c r="D24" s="535">
        <f>D22+D23</f>
        <v>30179</v>
      </c>
      <c r="E24" s="535">
        <v>0</v>
      </c>
      <c r="F24" s="535">
        <f>F23+F22</f>
        <v>150</v>
      </c>
      <c r="G24" s="536">
        <f>SUM(G22:G23)</f>
        <v>150</v>
      </c>
      <c r="H24" s="535">
        <f t="shared" si="0"/>
        <v>0</v>
      </c>
      <c r="I24" s="535">
        <f>'[7]July-20 district '!I24+F24</f>
        <v>1155</v>
      </c>
      <c r="J24" s="537">
        <f t="shared" si="1"/>
        <v>0.49703436164220155</v>
      </c>
      <c r="K24" s="537">
        <f t="shared" si="2"/>
        <v>3.8271645846449514</v>
      </c>
      <c r="L24" s="535">
        <f>SUM(L22:L23)</f>
        <v>160</v>
      </c>
      <c r="M24" s="535">
        <f>'[7]July-20 district '!M24+L24</f>
        <v>1034</v>
      </c>
      <c r="N24" s="504" t="s">
        <v>114</v>
      </c>
      <c r="O24" s="26" t="s">
        <v>114</v>
      </c>
      <c r="P24" s="564">
        <f>SUM(P22:P23)</f>
        <v>650</v>
      </c>
      <c r="Q24" s="564">
        <f>Q22</f>
        <v>0</v>
      </c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5">
        <f>'[5]July-19 district '!G22+F24</f>
        <v>492</v>
      </c>
    </row>
    <row r="25" spans="1:34" s="230" customFormat="1" ht="27.75">
      <c r="A25" s="680">
        <v>3</v>
      </c>
      <c r="B25" s="680" t="s">
        <v>68</v>
      </c>
      <c r="C25" s="209" t="s">
        <v>68</v>
      </c>
      <c r="D25" s="532">
        <f>'Aug-20'!AL140</f>
        <v>20606</v>
      </c>
      <c r="E25" s="532">
        <v>0</v>
      </c>
      <c r="F25" s="532">
        <v>39</v>
      </c>
      <c r="G25" s="538">
        <v>39</v>
      </c>
      <c r="H25" s="532">
        <f t="shared" si="0"/>
        <v>0</v>
      </c>
      <c r="I25" s="532">
        <f>'[7]July-20 district '!I25+F25</f>
        <v>266</v>
      </c>
      <c r="J25" s="533">
        <f t="shared" si="1"/>
        <v>0.18926526254488982</v>
      </c>
      <c r="K25" s="533">
        <f t="shared" si="2"/>
        <v>1.290886149665146</v>
      </c>
      <c r="L25" s="532">
        <v>39</v>
      </c>
      <c r="M25" s="532">
        <f>'[7]July-20 district '!M25+L25</f>
        <v>233</v>
      </c>
      <c r="N25" s="502" t="s">
        <v>254</v>
      </c>
      <c r="O25" s="503" t="s">
        <v>284</v>
      </c>
      <c r="P25" s="206">
        <v>100</v>
      </c>
      <c r="Q25" s="206">
        <v>0</v>
      </c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228">
        <f>'[5]July-19 district '!G23+F25</f>
        <v>86</v>
      </c>
      <c r="AH25" s="146">
        <f>209-9</f>
        <v>200</v>
      </c>
    </row>
    <row r="26" spans="1:29" s="230" customFormat="1" ht="35.25" customHeight="1">
      <c r="A26" s="681"/>
      <c r="B26" s="681"/>
      <c r="C26" s="209" t="s">
        <v>178</v>
      </c>
      <c r="D26" s="532">
        <f>'Aug-20'!AL141</f>
        <v>14442</v>
      </c>
      <c r="E26" s="532">
        <v>0</v>
      </c>
      <c r="F26" s="532">
        <v>27</v>
      </c>
      <c r="G26" s="538">
        <v>27</v>
      </c>
      <c r="H26" s="532">
        <f t="shared" si="0"/>
        <v>0</v>
      </c>
      <c r="I26" s="532">
        <f>'[7]July-20 district '!I26+F26</f>
        <v>305</v>
      </c>
      <c r="J26" s="533">
        <f t="shared" si="1"/>
        <v>0.18695471541337766</v>
      </c>
      <c r="K26" s="533">
        <f t="shared" si="2"/>
        <v>2.111895859299266</v>
      </c>
      <c r="L26" s="532">
        <v>41</v>
      </c>
      <c r="M26" s="532">
        <f>'[7]July-20 district '!M26+L26</f>
        <v>244</v>
      </c>
      <c r="N26" s="502" t="s">
        <v>255</v>
      </c>
      <c r="O26" s="503" t="s">
        <v>283</v>
      </c>
      <c r="P26" s="206">
        <v>100</v>
      </c>
      <c r="Q26" s="206">
        <v>0</v>
      </c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228">
        <f>'[5]July-19 district '!G24+F26</f>
        <v>113</v>
      </c>
    </row>
    <row r="27" spans="1:29" s="230" customFormat="1" ht="46.5" customHeight="1">
      <c r="A27" s="681"/>
      <c r="B27" s="682"/>
      <c r="C27" s="209" t="s">
        <v>109</v>
      </c>
      <c r="D27" s="532">
        <f>'Aug-20'!AL142</f>
        <v>18985</v>
      </c>
      <c r="E27" s="532">
        <v>0</v>
      </c>
      <c r="F27" s="532">
        <v>69</v>
      </c>
      <c r="G27" s="538">
        <v>69</v>
      </c>
      <c r="H27" s="532">
        <f t="shared" si="0"/>
        <v>0</v>
      </c>
      <c r="I27" s="532">
        <f>'[7]July-20 district '!I27+F27</f>
        <v>313</v>
      </c>
      <c r="J27" s="533">
        <f t="shared" si="1"/>
        <v>0.36344482486173296</v>
      </c>
      <c r="K27" s="533">
        <f t="shared" si="2"/>
        <v>1.6486700026336583</v>
      </c>
      <c r="L27" s="532">
        <v>69</v>
      </c>
      <c r="M27" s="532">
        <f>'[7]July-20 district '!M27+L27</f>
        <v>276</v>
      </c>
      <c r="N27" s="502" t="s">
        <v>303</v>
      </c>
      <c r="O27" s="503" t="s">
        <v>312</v>
      </c>
      <c r="P27" s="206">
        <v>50</v>
      </c>
      <c r="Q27" s="206">
        <v>0</v>
      </c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228">
        <f>'[5]July-19 district '!G25+F27</f>
        <v>116</v>
      </c>
    </row>
    <row r="28" spans="1:29" s="230" customFormat="1" ht="49.5" customHeight="1">
      <c r="A28" s="682"/>
      <c r="B28" s="677" t="s">
        <v>110</v>
      </c>
      <c r="C28" s="678"/>
      <c r="D28" s="535">
        <f>SUM(D25:D27)</f>
        <v>54033</v>
      </c>
      <c r="E28" s="535">
        <v>0</v>
      </c>
      <c r="F28" s="535">
        <f>SUM(F25:F27)</f>
        <v>135</v>
      </c>
      <c r="G28" s="536">
        <f>G25+G26+G27</f>
        <v>135</v>
      </c>
      <c r="H28" s="535">
        <f t="shared" si="0"/>
        <v>0</v>
      </c>
      <c r="I28" s="535">
        <f>'[7]July-20 district '!I28+F28</f>
        <v>884</v>
      </c>
      <c r="J28" s="537">
        <f t="shared" si="1"/>
        <v>0.2498473155293987</v>
      </c>
      <c r="K28" s="537">
        <f t="shared" si="2"/>
        <v>1.636037236503618</v>
      </c>
      <c r="L28" s="535">
        <f>SUM(L25:L27)</f>
        <v>149</v>
      </c>
      <c r="M28" s="535">
        <f>'[7]July-20 district '!M28+L28</f>
        <v>753</v>
      </c>
      <c r="N28" s="504" t="s">
        <v>114</v>
      </c>
      <c r="O28" s="26" t="s">
        <v>114</v>
      </c>
      <c r="P28" s="564">
        <f>SUM(P25:P27)</f>
        <v>250</v>
      </c>
      <c r="Q28" s="564">
        <f>Q25+Q27</f>
        <v>0</v>
      </c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5">
        <f>'[5]July-19 district '!G26+F28</f>
        <v>315</v>
      </c>
    </row>
    <row r="29" spans="1:33" ht="61.5" customHeight="1">
      <c r="A29" s="679">
        <v>4</v>
      </c>
      <c r="B29" s="679" t="s">
        <v>26</v>
      </c>
      <c r="C29" s="209" t="s">
        <v>26</v>
      </c>
      <c r="D29" s="532">
        <f>'Aug-20'!AL145</f>
        <v>13577</v>
      </c>
      <c r="E29" s="532">
        <v>0</v>
      </c>
      <c r="F29" s="532">
        <v>65</v>
      </c>
      <c r="G29" s="532">
        <v>65</v>
      </c>
      <c r="H29" s="532">
        <f t="shared" si="0"/>
        <v>0</v>
      </c>
      <c r="I29" s="532">
        <f>'[7]July-20 district '!I29+F29</f>
        <v>411</v>
      </c>
      <c r="J29" s="533">
        <f t="shared" si="1"/>
        <v>0.47875082860720336</v>
      </c>
      <c r="K29" s="533">
        <f t="shared" si="2"/>
        <v>3.0271783162701627</v>
      </c>
      <c r="L29" s="532">
        <v>113</v>
      </c>
      <c r="M29" s="532">
        <f>'[7]July-20 district '!M29+L29</f>
        <v>414</v>
      </c>
      <c r="N29" s="502" t="s">
        <v>290</v>
      </c>
      <c r="O29" s="503" t="s">
        <v>286</v>
      </c>
      <c r="P29" s="206">
        <v>200</v>
      </c>
      <c r="Q29" s="206">
        <v>0</v>
      </c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228">
        <f>'[5]July-19 district '!G27+F29</f>
        <v>162</v>
      </c>
      <c r="AD29" s="46">
        <f>G31+G34</f>
        <v>497</v>
      </c>
      <c r="AG29" s="401">
        <f>SUM(I6:I19)</f>
        <v>861</v>
      </c>
    </row>
    <row r="30" spans="1:29" ht="95.25" customHeight="1">
      <c r="A30" s="679"/>
      <c r="B30" s="679"/>
      <c r="C30" s="209" t="s">
        <v>27</v>
      </c>
      <c r="D30" s="532">
        <f>'Aug-20'!AL146</f>
        <v>19490</v>
      </c>
      <c r="E30" s="532">
        <v>0</v>
      </c>
      <c r="F30" s="532">
        <v>135</v>
      </c>
      <c r="G30" s="532">
        <v>135</v>
      </c>
      <c r="H30" s="532">
        <f t="shared" si="0"/>
        <v>0</v>
      </c>
      <c r="I30" s="532">
        <f>'[7]July-20 district '!I30+F30</f>
        <v>657</v>
      </c>
      <c r="J30" s="533">
        <f t="shared" si="1"/>
        <v>0.6926629040533607</v>
      </c>
      <c r="K30" s="533">
        <f t="shared" si="2"/>
        <v>3.370959466393022</v>
      </c>
      <c r="L30" s="532">
        <v>182</v>
      </c>
      <c r="M30" s="532">
        <f>'[7]July-20 district '!M30+L30</f>
        <v>658</v>
      </c>
      <c r="N30" s="502" t="s">
        <v>304</v>
      </c>
      <c r="O30" s="503" t="s">
        <v>336</v>
      </c>
      <c r="P30" s="206">
        <v>300</v>
      </c>
      <c r="Q30" s="206">
        <v>12</v>
      </c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228">
        <f>'[5]July-19 district '!G28+F30</f>
        <v>234</v>
      </c>
    </row>
    <row r="31" spans="1:33" s="230" customFormat="1" ht="41.25" customHeight="1">
      <c r="A31" s="563"/>
      <c r="B31" s="687" t="s">
        <v>95</v>
      </c>
      <c r="C31" s="687"/>
      <c r="D31" s="535">
        <f>D29+D30</f>
        <v>33067</v>
      </c>
      <c r="E31" s="535">
        <v>0</v>
      </c>
      <c r="F31" s="535">
        <f>SUM(F29:F30)</f>
        <v>200</v>
      </c>
      <c r="G31" s="536">
        <f>SUM(G29:G30)</f>
        <v>200</v>
      </c>
      <c r="H31" s="535">
        <f t="shared" si="0"/>
        <v>0</v>
      </c>
      <c r="I31" s="535">
        <f>'[7]July-20 district '!I31+F31</f>
        <v>1068</v>
      </c>
      <c r="J31" s="537">
        <f t="shared" si="1"/>
        <v>0.60483261257447</v>
      </c>
      <c r="K31" s="537">
        <f t="shared" si="2"/>
        <v>3.22980615114767</v>
      </c>
      <c r="L31" s="535">
        <f>SUM(L29:L30)</f>
        <v>295</v>
      </c>
      <c r="M31" s="535">
        <f>'[7]July-20 district '!M31+L31</f>
        <v>1072</v>
      </c>
      <c r="N31" s="504" t="s">
        <v>114</v>
      </c>
      <c r="O31" s="26" t="s">
        <v>114</v>
      </c>
      <c r="P31" s="564">
        <f>P29+P30</f>
        <v>500</v>
      </c>
      <c r="Q31" s="564">
        <f>Q29+Q30</f>
        <v>12</v>
      </c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5">
        <f>'[5]July-19 district '!G29+F31</f>
        <v>396</v>
      </c>
      <c r="AG31" s="231">
        <f>F21+F28</f>
        <v>281</v>
      </c>
    </row>
    <row r="32" spans="1:30" ht="47.25" customHeight="1">
      <c r="A32" s="680">
        <v>5</v>
      </c>
      <c r="B32" s="679" t="s">
        <v>69</v>
      </c>
      <c r="C32" s="209" t="s">
        <v>45</v>
      </c>
      <c r="D32" s="532">
        <f>'Aug-20'!AL148</f>
        <v>14489</v>
      </c>
      <c r="E32" s="532">
        <v>0</v>
      </c>
      <c r="F32" s="532">
        <v>109</v>
      </c>
      <c r="G32" s="532">
        <v>109</v>
      </c>
      <c r="H32" s="532">
        <f t="shared" si="0"/>
        <v>0</v>
      </c>
      <c r="I32" s="532">
        <f>'[7]July-20 district '!I32+F32</f>
        <v>564</v>
      </c>
      <c r="J32" s="533">
        <f t="shared" si="1"/>
        <v>0.7522948443646904</v>
      </c>
      <c r="K32" s="533">
        <f t="shared" si="2"/>
        <v>3.8926081855200496</v>
      </c>
      <c r="L32" s="532">
        <v>101</v>
      </c>
      <c r="M32" s="532">
        <f>'[7]July-20 district '!M32+L32</f>
        <v>484</v>
      </c>
      <c r="N32" s="502" t="s">
        <v>291</v>
      </c>
      <c r="O32" s="503" t="s">
        <v>293</v>
      </c>
      <c r="P32" s="206">
        <v>200</v>
      </c>
      <c r="Q32" s="206">
        <v>2</v>
      </c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228">
        <f>'[5]July-19 district '!G30+F32</f>
        <v>234</v>
      </c>
      <c r="AD32" s="215">
        <f>F31+F34</f>
        <v>497</v>
      </c>
    </row>
    <row r="33" spans="1:33" ht="90.75" customHeight="1">
      <c r="A33" s="682"/>
      <c r="B33" s="679"/>
      <c r="C33" s="209" t="s">
        <v>69</v>
      </c>
      <c r="D33" s="532">
        <f>'Aug-20'!AL147</f>
        <v>21317</v>
      </c>
      <c r="E33" s="532">
        <v>0</v>
      </c>
      <c r="F33" s="532">
        <v>188</v>
      </c>
      <c r="G33" s="532">
        <v>188</v>
      </c>
      <c r="H33" s="532">
        <f t="shared" si="0"/>
        <v>0</v>
      </c>
      <c r="I33" s="532">
        <f>'[7]July-20 district '!I33+F33</f>
        <v>964</v>
      </c>
      <c r="J33" s="533">
        <f t="shared" si="1"/>
        <v>0.8819252239996247</v>
      </c>
      <c r="K33" s="533">
        <f t="shared" si="2"/>
        <v>4.522212318806586</v>
      </c>
      <c r="L33" s="532">
        <v>171</v>
      </c>
      <c r="M33" s="532">
        <f>'[7]July-20 district '!M33+L33</f>
        <v>943</v>
      </c>
      <c r="N33" s="502" t="s">
        <v>305</v>
      </c>
      <c r="O33" s="503" t="s">
        <v>294</v>
      </c>
      <c r="P33" s="206">
        <v>300</v>
      </c>
      <c r="Q33" s="206">
        <v>0</v>
      </c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228">
        <f>'[5]July-19 district '!G31+F33</f>
        <v>361</v>
      </c>
      <c r="AG33" s="144">
        <f>126-87</f>
        <v>39</v>
      </c>
    </row>
    <row r="34" spans="1:29" s="230" customFormat="1" ht="23.25" customHeight="1">
      <c r="A34" s="563"/>
      <c r="B34" s="687" t="s">
        <v>96</v>
      </c>
      <c r="C34" s="687"/>
      <c r="D34" s="535">
        <f>D32+D33</f>
        <v>35806</v>
      </c>
      <c r="E34" s="535">
        <v>0</v>
      </c>
      <c r="F34" s="535">
        <f>SUM(F32:F33)</f>
        <v>297</v>
      </c>
      <c r="G34" s="536">
        <f>SUM(G32:G33)</f>
        <v>297</v>
      </c>
      <c r="H34" s="535">
        <f t="shared" si="0"/>
        <v>0</v>
      </c>
      <c r="I34" s="535">
        <f>'[7]July-20 district '!I34+F34</f>
        <v>1528</v>
      </c>
      <c r="J34" s="537">
        <f t="shared" si="1"/>
        <v>0.8294699212422498</v>
      </c>
      <c r="K34" s="537">
        <f t="shared" si="2"/>
        <v>4.267441210970229</v>
      </c>
      <c r="L34" s="535">
        <f>SUM(L32:L33)</f>
        <v>272</v>
      </c>
      <c r="M34" s="535">
        <f>'[7]July-20 district '!M34+L34</f>
        <v>1427</v>
      </c>
      <c r="N34" s="504" t="s">
        <v>114</v>
      </c>
      <c r="O34" s="26" t="s">
        <v>103</v>
      </c>
      <c r="P34" s="564">
        <f>SUM(P32:P33)</f>
        <v>500</v>
      </c>
      <c r="Q34" s="564">
        <f>SUM(Q32:Q33)</f>
        <v>2</v>
      </c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5">
        <f>'[5]July-19 district '!G32+F34</f>
        <v>595</v>
      </c>
    </row>
    <row r="35" spans="1:29" ht="51" customHeight="1">
      <c r="A35" s="679">
        <v>6</v>
      </c>
      <c r="B35" s="679" t="s">
        <v>31</v>
      </c>
      <c r="C35" s="209" t="s">
        <v>31</v>
      </c>
      <c r="D35" s="532">
        <f>'Aug-20'!AL151</f>
        <v>26826</v>
      </c>
      <c r="E35" s="532">
        <v>2</v>
      </c>
      <c r="F35" s="532">
        <v>148</v>
      </c>
      <c r="G35" s="538">
        <v>140</v>
      </c>
      <c r="H35" s="532">
        <f t="shared" si="0"/>
        <v>10</v>
      </c>
      <c r="I35" s="532">
        <f>'[7]July-20 district '!I35+F35</f>
        <v>913</v>
      </c>
      <c r="J35" s="533">
        <f>(F35/D35)*100</f>
        <v>0.5517035711623052</v>
      </c>
      <c r="K35" s="533">
        <f t="shared" si="2"/>
        <v>3.4034145977782746</v>
      </c>
      <c r="L35" s="532">
        <v>264</v>
      </c>
      <c r="M35" s="532">
        <f>'[7]July-20 district '!M35+L35</f>
        <v>912</v>
      </c>
      <c r="N35" s="502" t="s">
        <v>292</v>
      </c>
      <c r="O35" s="503" t="s">
        <v>295</v>
      </c>
      <c r="P35" s="206">
        <v>100</v>
      </c>
      <c r="Q35" s="206">
        <v>0</v>
      </c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228">
        <f>'[5]July-19 district '!G33+F35</f>
        <v>332</v>
      </c>
    </row>
    <row r="36" spans="1:29" ht="46.5" customHeight="1">
      <c r="A36" s="679"/>
      <c r="B36" s="679"/>
      <c r="C36" s="209" t="s">
        <v>174</v>
      </c>
      <c r="D36" s="532">
        <f>'Aug-20'!AL152</f>
        <v>14121</v>
      </c>
      <c r="E36" s="532">
        <v>12</v>
      </c>
      <c r="F36" s="532">
        <v>86</v>
      </c>
      <c r="G36" s="538">
        <v>88</v>
      </c>
      <c r="H36" s="532">
        <f t="shared" si="0"/>
        <v>10</v>
      </c>
      <c r="I36" s="532">
        <f>'[7]July-20 district '!I36+F36</f>
        <v>375</v>
      </c>
      <c r="J36" s="533">
        <f t="shared" si="1"/>
        <v>0.6090220239359819</v>
      </c>
      <c r="K36" s="533">
        <f t="shared" si="2"/>
        <v>2.655619290418526</v>
      </c>
      <c r="L36" s="532">
        <v>34</v>
      </c>
      <c r="M36" s="532">
        <f>'[7]July-20 district '!M36+L36</f>
        <v>416</v>
      </c>
      <c r="N36" s="502" t="s">
        <v>266</v>
      </c>
      <c r="O36" s="503" t="s">
        <v>287</v>
      </c>
      <c r="P36" s="206">
        <v>100</v>
      </c>
      <c r="Q36" s="206">
        <v>0</v>
      </c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228">
        <f>'[5]July-19 district '!G34+F36</f>
        <v>153</v>
      </c>
    </row>
    <row r="37" spans="1:29" ht="87" customHeight="1">
      <c r="A37" s="679"/>
      <c r="B37" s="679"/>
      <c r="C37" s="209" t="s">
        <v>32</v>
      </c>
      <c r="D37" s="532">
        <f>'Aug-20'!AL153</f>
        <v>16424</v>
      </c>
      <c r="E37" s="532">
        <v>0</v>
      </c>
      <c r="F37" s="532">
        <v>117</v>
      </c>
      <c r="G37" s="538">
        <v>117</v>
      </c>
      <c r="H37" s="532">
        <f t="shared" si="0"/>
        <v>0</v>
      </c>
      <c r="I37" s="532">
        <f>'[7]July-20 district '!I37+F37</f>
        <v>1226</v>
      </c>
      <c r="J37" s="533">
        <f t="shared" si="1"/>
        <v>0.7123721383341451</v>
      </c>
      <c r="K37" s="533">
        <f t="shared" si="2"/>
        <v>7.464685825621043</v>
      </c>
      <c r="L37" s="532">
        <v>79</v>
      </c>
      <c r="M37" s="532">
        <f>'[7]July-20 district '!M37+L37</f>
        <v>1176</v>
      </c>
      <c r="N37" s="502" t="s">
        <v>306</v>
      </c>
      <c r="O37" s="503" t="s">
        <v>320</v>
      </c>
      <c r="P37" s="206">
        <v>100</v>
      </c>
      <c r="Q37" s="206">
        <v>0</v>
      </c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228">
        <f>'[5]July-19 district '!G35+F37</f>
        <v>386</v>
      </c>
    </row>
    <row r="38" spans="1:29" ht="99.75" customHeight="1">
      <c r="A38" s="679"/>
      <c r="B38" s="679"/>
      <c r="C38" s="209" t="s">
        <v>33</v>
      </c>
      <c r="D38" s="532">
        <f>'Aug-20'!AL154</f>
        <v>21597</v>
      </c>
      <c r="E38" s="532">
        <v>0</v>
      </c>
      <c r="F38" s="532">
        <v>185</v>
      </c>
      <c r="G38" s="538">
        <v>185</v>
      </c>
      <c r="H38" s="532">
        <f t="shared" si="0"/>
        <v>0</v>
      </c>
      <c r="I38" s="532">
        <f>'[7]July-20 district '!I38+F38</f>
        <v>1202</v>
      </c>
      <c r="J38" s="533">
        <f t="shared" si="1"/>
        <v>0.8566004537667269</v>
      </c>
      <c r="K38" s="533">
        <f t="shared" si="2"/>
        <v>5.5655878131221925</v>
      </c>
      <c r="L38" s="532">
        <v>247</v>
      </c>
      <c r="M38" s="532">
        <f>'[7]July-20 district '!M38+L38</f>
        <v>2056</v>
      </c>
      <c r="N38" s="502" t="s">
        <v>307</v>
      </c>
      <c r="O38" s="503" t="s">
        <v>288</v>
      </c>
      <c r="P38" s="206">
        <v>100</v>
      </c>
      <c r="Q38" s="206">
        <v>0</v>
      </c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228">
        <f>'[5]July-19 district '!G36+F38</f>
        <v>424</v>
      </c>
    </row>
    <row r="39" spans="1:29" s="230" customFormat="1" ht="27.75">
      <c r="A39" s="563"/>
      <c r="B39" s="687" t="s">
        <v>97</v>
      </c>
      <c r="C39" s="687"/>
      <c r="D39" s="535">
        <f>SUM(D35:D38)</f>
        <v>78968</v>
      </c>
      <c r="E39" s="535">
        <v>14</v>
      </c>
      <c r="F39" s="535">
        <f>SUM(F35:F38)</f>
        <v>536</v>
      </c>
      <c r="G39" s="536">
        <f>SUM(G35:G38)</f>
        <v>530</v>
      </c>
      <c r="H39" s="535">
        <f>SUM(H35:H38)</f>
        <v>20</v>
      </c>
      <c r="I39" s="535">
        <f>'[7]July-20 district '!I39+F39</f>
        <v>3716</v>
      </c>
      <c r="J39" s="537">
        <f>(F39/D39)*100</f>
        <v>0.6787559517779354</v>
      </c>
      <c r="K39" s="537">
        <f t="shared" si="2"/>
        <v>4.7057035761321035</v>
      </c>
      <c r="L39" s="535">
        <f>SUM(L35:L38)</f>
        <v>624</v>
      </c>
      <c r="M39" s="535">
        <f>'[7]July-20 district '!M39+L39</f>
        <v>4560</v>
      </c>
      <c r="N39" s="504" t="s">
        <v>114</v>
      </c>
      <c r="O39" s="26" t="s">
        <v>114</v>
      </c>
      <c r="P39" s="564">
        <f>SUM(P35:P38)</f>
        <v>400</v>
      </c>
      <c r="Q39" s="564">
        <f>SUM(Q35:Q38)</f>
        <v>0</v>
      </c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5">
        <f>'[5]July-19 district '!G37+F39</f>
        <v>1295</v>
      </c>
    </row>
    <row r="40" spans="1:29" ht="102.75" customHeight="1">
      <c r="A40" s="679">
        <v>7</v>
      </c>
      <c r="B40" s="679" t="s">
        <v>35</v>
      </c>
      <c r="C40" s="209" t="s">
        <v>35</v>
      </c>
      <c r="D40" s="532">
        <f>'Aug-20'!AL156</f>
        <v>29419</v>
      </c>
      <c r="E40" s="532">
        <v>0</v>
      </c>
      <c r="F40" s="532">
        <v>46</v>
      </c>
      <c r="G40" s="539">
        <v>46</v>
      </c>
      <c r="H40" s="532">
        <f>E40+F40-G40</f>
        <v>0</v>
      </c>
      <c r="I40" s="532">
        <f>'[7]July-20 district '!I40+F40</f>
        <v>681</v>
      </c>
      <c r="J40" s="533">
        <f t="shared" si="1"/>
        <v>0.15636153506237466</v>
      </c>
      <c r="K40" s="533">
        <f t="shared" si="2"/>
        <v>2.314830551684286</v>
      </c>
      <c r="L40" s="532">
        <v>135</v>
      </c>
      <c r="M40" s="532">
        <f>'[7]July-20 district '!M40+L40</f>
        <v>750</v>
      </c>
      <c r="N40" s="502" t="s">
        <v>308</v>
      </c>
      <c r="O40" s="503" t="s">
        <v>296</v>
      </c>
      <c r="P40" s="206">
        <v>150</v>
      </c>
      <c r="Q40" s="206">
        <v>0</v>
      </c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228">
        <f>'[5]July-19 district '!G38+F40</f>
        <v>169</v>
      </c>
    </row>
    <row r="41" spans="1:29" ht="86.25" customHeight="1">
      <c r="A41" s="679"/>
      <c r="B41" s="679"/>
      <c r="C41" s="209" t="s">
        <v>36</v>
      </c>
      <c r="D41" s="532">
        <f>'Aug-20'!AL157</f>
        <v>17612</v>
      </c>
      <c r="E41" s="532">
        <v>0</v>
      </c>
      <c r="F41" s="532">
        <v>89</v>
      </c>
      <c r="G41" s="539">
        <v>89</v>
      </c>
      <c r="H41" s="532">
        <f t="shared" si="0"/>
        <v>0</v>
      </c>
      <c r="I41" s="532">
        <f>'[7]July-20 district '!I41+F41</f>
        <v>848</v>
      </c>
      <c r="J41" s="533">
        <f t="shared" si="1"/>
        <v>0.5053372700431524</v>
      </c>
      <c r="K41" s="533">
        <f t="shared" si="2"/>
        <v>4.814898932545991</v>
      </c>
      <c r="L41" s="532">
        <v>131</v>
      </c>
      <c r="M41" s="532">
        <f>'[7]July-20 district '!M41+L41</f>
        <v>1011</v>
      </c>
      <c r="N41" s="502" t="s">
        <v>313</v>
      </c>
      <c r="O41" s="503" t="s">
        <v>314</v>
      </c>
      <c r="P41" s="206">
        <v>150</v>
      </c>
      <c r="Q41" s="206">
        <v>0</v>
      </c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228">
        <f>'[5]July-19 district '!G39+F41</f>
        <v>241</v>
      </c>
    </row>
    <row r="42" spans="1:29" s="230" customFormat="1" ht="23.25" customHeight="1">
      <c r="A42" s="563"/>
      <c r="B42" s="687" t="s">
        <v>98</v>
      </c>
      <c r="C42" s="687"/>
      <c r="D42" s="535">
        <f>D40+D41</f>
        <v>47031</v>
      </c>
      <c r="E42" s="535">
        <v>0</v>
      </c>
      <c r="F42" s="535">
        <f>SUM(F40:F41)</f>
        <v>135</v>
      </c>
      <c r="G42" s="536">
        <f>SUM(G40:G41)</f>
        <v>135</v>
      </c>
      <c r="H42" s="535">
        <f t="shared" si="0"/>
        <v>0</v>
      </c>
      <c r="I42" s="535">
        <f>'[7]July-20 district '!I42+F42</f>
        <v>1529</v>
      </c>
      <c r="J42" s="537">
        <f t="shared" si="1"/>
        <v>0.28704471518785485</v>
      </c>
      <c r="K42" s="537">
        <f t="shared" si="2"/>
        <v>3.251047181646148</v>
      </c>
      <c r="L42" s="535">
        <f>SUM(L40:L41)</f>
        <v>266</v>
      </c>
      <c r="M42" s="532">
        <f>'[7]July-20 district '!M42+L42</f>
        <v>1761</v>
      </c>
      <c r="N42" s="504" t="s">
        <v>114</v>
      </c>
      <c r="O42" s="26" t="s">
        <v>114</v>
      </c>
      <c r="P42" s="564">
        <f>SUM(P40:P41)</f>
        <v>300</v>
      </c>
      <c r="Q42" s="564">
        <f>SUM(Q40:Q41)</f>
        <v>0</v>
      </c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5">
        <f>'[5]July-19 district '!G40+F42</f>
        <v>410</v>
      </c>
    </row>
    <row r="43" spans="1:29" ht="87.75" customHeight="1">
      <c r="A43" s="679">
        <v>8</v>
      </c>
      <c r="B43" s="679" t="s">
        <v>37</v>
      </c>
      <c r="C43" s="209" t="s">
        <v>37</v>
      </c>
      <c r="D43" s="532">
        <f>'Aug-20'!AL158</f>
        <v>25526</v>
      </c>
      <c r="E43" s="532">
        <v>3</v>
      </c>
      <c r="F43" s="532">
        <v>101</v>
      </c>
      <c r="G43" s="539">
        <v>99</v>
      </c>
      <c r="H43" s="532">
        <f>E43+F43-G43</f>
        <v>5</v>
      </c>
      <c r="I43" s="532">
        <f>'[7]July-20 district '!I43+F43</f>
        <v>979</v>
      </c>
      <c r="J43" s="533">
        <f t="shared" si="1"/>
        <v>0.39567499804121287</v>
      </c>
      <c r="K43" s="533">
        <f t="shared" si="2"/>
        <v>3.8353051790331425</v>
      </c>
      <c r="L43" s="532">
        <v>106</v>
      </c>
      <c r="M43" s="532">
        <f>'[7]July-20 district '!M43+L43</f>
        <v>1054</v>
      </c>
      <c r="N43" s="502" t="s">
        <v>315</v>
      </c>
      <c r="O43" s="503" t="s">
        <v>316</v>
      </c>
      <c r="P43" s="206">
        <v>150</v>
      </c>
      <c r="Q43" s="206">
        <v>0</v>
      </c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228">
        <f>'[5]July-19 district '!G41+F43</f>
        <v>225</v>
      </c>
    </row>
    <row r="44" spans="1:29" ht="92.25" customHeight="1">
      <c r="A44" s="679"/>
      <c r="B44" s="679"/>
      <c r="C44" s="209" t="s">
        <v>38</v>
      </c>
      <c r="D44" s="532">
        <f>'Aug-20'!AL159</f>
        <v>21169</v>
      </c>
      <c r="E44" s="532">
        <v>0</v>
      </c>
      <c r="F44" s="532">
        <v>135</v>
      </c>
      <c r="G44" s="539">
        <v>135</v>
      </c>
      <c r="H44" s="532">
        <f t="shared" si="0"/>
        <v>0</v>
      </c>
      <c r="I44" s="532">
        <f>'[7]July-20 district '!I44+F44</f>
        <v>1034</v>
      </c>
      <c r="J44" s="533">
        <f t="shared" si="1"/>
        <v>0.6377249751995843</v>
      </c>
      <c r="K44" s="533">
        <f t="shared" si="2"/>
        <v>4.884500921158297</v>
      </c>
      <c r="L44" s="532">
        <v>192</v>
      </c>
      <c r="M44" s="532">
        <f>'[7]July-20 district '!M44+L44</f>
        <v>1125</v>
      </c>
      <c r="N44" s="502" t="s">
        <v>317</v>
      </c>
      <c r="O44" s="505" t="s">
        <v>297</v>
      </c>
      <c r="P44" s="206">
        <v>150</v>
      </c>
      <c r="Q44" s="206">
        <v>0</v>
      </c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228">
        <f>'[5]July-19 district '!G42+F44</f>
        <v>325</v>
      </c>
    </row>
    <row r="45" spans="1:29" s="230" customFormat="1" ht="23.25" customHeight="1">
      <c r="A45" s="563"/>
      <c r="B45" s="687" t="s">
        <v>99</v>
      </c>
      <c r="C45" s="687"/>
      <c r="D45" s="540">
        <f>D43+D44</f>
        <v>46695</v>
      </c>
      <c r="E45" s="540">
        <v>3</v>
      </c>
      <c r="F45" s="540">
        <f>SUM(F43:F44)</f>
        <v>236</v>
      </c>
      <c r="G45" s="541">
        <f>SUM(G43:G44)</f>
        <v>234</v>
      </c>
      <c r="H45" s="540">
        <f t="shared" si="0"/>
        <v>5</v>
      </c>
      <c r="I45" s="535">
        <f>'[7]July-20 district '!I45+F45</f>
        <v>2013</v>
      </c>
      <c r="J45" s="537">
        <f t="shared" si="1"/>
        <v>0.5054074312024842</v>
      </c>
      <c r="K45" s="537">
        <f>(I45/D45)*100</f>
        <v>4.31095406360424</v>
      </c>
      <c r="L45" s="540">
        <f>SUM(L43:L44)</f>
        <v>298</v>
      </c>
      <c r="M45" s="535">
        <f>'[7]July-20 district '!M45+L45</f>
        <v>2179</v>
      </c>
      <c r="N45" s="427" t="s">
        <v>114</v>
      </c>
      <c r="O45" s="427" t="s">
        <v>114</v>
      </c>
      <c r="P45" s="210">
        <f>SUM(P43:P44)</f>
        <v>300</v>
      </c>
      <c r="Q45" s="564">
        <f>SUM(Q43:Q44)</f>
        <v>0</v>
      </c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8">
        <f>'[5]July-19 district '!G43+F45</f>
        <v>550</v>
      </c>
    </row>
    <row r="46" spans="1:29" s="230" customFormat="1" ht="23.25" customHeight="1">
      <c r="A46" s="563"/>
      <c r="B46" s="687" t="s">
        <v>70</v>
      </c>
      <c r="C46" s="687"/>
      <c r="D46" s="540">
        <f>D21+D24+D28+D31+D34+D39+D42+D45</f>
        <v>390534</v>
      </c>
      <c r="E46" s="540">
        <v>17</v>
      </c>
      <c r="F46" s="540">
        <f>F21+F24+F28+F31+F34+F39+F42+F45</f>
        <v>1835</v>
      </c>
      <c r="G46" s="541">
        <f>SUM(G21,G24,G28,G31,G34,G39,G42,G45)</f>
        <v>1827</v>
      </c>
      <c r="H46" s="540">
        <f>H21+H24+H28+H31+H34+H39+H42+H45</f>
        <v>25</v>
      </c>
      <c r="I46" s="535">
        <f>'[7]July-20 district '!I46+F46</f>
        <v>13075</v>
      </c>
      <c r="J46" s="537">
        <f>(F46/D46)*100</f>
        <v>0.4698694607895856</v>
      </c>
      <c r="K46" s="537">
        <f>(I46/D46)*100</f>
        <v>3.3479799454080825</v>
      </c>
      <c r="L46" s="540">
        <f>L21+L24+L28+L31+L34+L39+L42+L45</f>
        <v>2281</v>
      </c>
      <c r="M46" s="535">
        <f>'[7]July-20 district '!M46+L46</f>
        <v>13761</v>
      </c>
      <c r="N46" s="429" t="s">
        <v>114</v>
      </c>
      <c r="O46" s="429" t="s">
        <v>114</v>
      </c>
      <c r="P46" s="210">
        <f>P21+P24+P28+P31+P34+P39+P42+P45</f>
        <v>3650</v>
      </c>
      <c r="Q46" s="210">
        <f>Q21+Q24+Q28+Q31+Q34+Q39+Q42+Q45</f>
        <v>14</v>
      </c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428">
        <f>'[5]July-19 district '!G44+F46</f>
        <v>4328</v>
      </c>
    </row>
    <row r="47" spans="1:29" s="230" customFormat="1" ht="23.25" customHeight="1">
      <c r="A47" s="234"/>
      <c r="B47" s="234"/>
      <c r="C47" s="234"/>
      <c r="D47" s="411"/>
      <c r="E47" s="411"/>
      <c r="F47" s="411"/>
      <c r="G47" s="412"/>
      <c r="H47" s="411"/>
      <c r="I47" s="411"/>
      <c r="J47" s="413"/>
      <c r="K47" s="413"/>
      <c r="L47" s="211"/>
      <c r="M47" s="211"/>
      <c r="N47" s="414"/>
      <c r="O47" s="414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50"/>
    </row>
    <row r="48" spans="1:29" s="230" customFormat="1" ht="10.5" customHeight="1">
      <c r="A48" s="688"/>
      <c r="B48" s="688"/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50"/>
    </row>
    <row r="49" spans="1:29" s="230" customFormat="1" ht="23.25" customHeight="1">
      <c r="A49" s="688"/>
      <c r="B49" s="688"/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50"/>
    </row>
    <row r="50" spans="1:29" s="230" customFormat="1" ht="23.25" customHeight="1">
      <c r="A50" s="234"/>
      <c r="B50" s="234"/>
      <c r="C50" s="234"/>
      <c r="D50" s="411"/>
      <c r="E50" s="411"/>
      <c r="F50" s="411"/>
      <c r="G50" s="412"/>
      <c r="H50" s="411"/>
      <c r="I50" s="447"/>
      <c r="J50" s="413"/>
      <c r="K50" s="413"/>
      <c r="L50" s="211"/>
      <c r="M50" s="211"/>
      <c r="N50" s="414"/>
      <c r="O50" s="414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50"/>
    </row>
    <row r="51" spans="1:28" s="230" customFormat="1" ht="23.25" customHeight="1">
      <c r="A51" s="234"/>
      <c r="B51" s="234"/>
      <c r="C51" s="234"/>
      <c r="D51" s="211"/>
      <c r="E51" s="211"/>
      <c r="F51" s="224">
        <f>F42+F45</f>
        <v>371</v>
      </c>
      <c r="G51" s="224">
        <f>G46-'Aug-20 replaced'!J73</f>
        <v>0</v>
      </c>
      <c r="H51" s="224">
        <v>162</v>
      </c>
      <c r="I51" s="224">
        <f>E46+F46-G46</f>
        <v>25</v>
      </c>
      <c r="J51" s="235"/>
      <c r="K51" s="235"/>
      <c r="L51" s="211"/>
      <c r="M51" s="211"/>
      <c r="N51" s="236"/>
      <c r="O51" s="236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</row>
    <row r="52" spans="2:28" s="212" customFormat="1" ht="21.75" customHeight="1">
      <c r="B52" s="234"/>
      <c r="C52" s="506" t="s">
        <v>231</v>
      </c>
      <c r="D52" s="170"/>
      <c r="E52" s="170"/>
      <c r="F52" s="507"/>
      <c r="G52" s="508"/>
      <c r="H52" s="509"/>
      <c r="I52" s="510"/>
      <c r="J52" s="510"/>
      <c r="K52" s="509"/>
      <c r="L52" s="506"/>
      <c r="M52" s="506"/>
      <c r="N52" s="506" t="s">
        <v>234</v>
      </c>
      <c r="O52" s="234"/>
      <c r="P52" s="234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</row>
    <row r="53" spans="2:28" s="241" customFormat="1" ht="36" customHeight="1">
      <c r="B53" s="237"/>
      <c r="C53" s="511" t="s">
        <v>40</v>
      </c>
      <c r="D53" s="255"/>
      <c r="E53" s="255"/>
      <c r="F53" s="512"/>
      <c r="G53" s="509"/>
      <c r="H53" s="482"/>
      <c r="I53" s="513"/>
      <c r="J53" s="514"/>
      <c r="K53" s="482"/>
      <c r="L53" s="511"/>
      <c r="M53" s="511"/>
      <c r="N53" s="511" t="s">
        <v>40</v>
      </c>
      <c r="O53" s="237"/>
      <c r="P53" s="237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</row>
    <row r="54" spans="7:28" s="212" customFormat="1" ht="60.75" customHeight="1">
      <c r="G54" s="246"/>
      <c r="J54" s="240"/>
      <c r="K54" s="676"/>
      <c r="L54" s="676"/>
      <c r="M54" s="238"/>
      <c r="N54" s="238"/>
      <c r="O54" s="238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</row>
    <row r="55" spans="5:28" s="212" customFormat="1" ht="35.25">
      <c r="E55" s="212" t="s">
        <v>103</v>
      </c>
      <c r="G55" s="247"/>
      <c r="H55" s="213"/>
      <c r="J55" s="240">
        <f>0.82+0.75</f>
        <v>1.5699999999999998</v>
      </c>
      <c r="K55" s="686"/>
      <c r="L55" s="686"/>
      <c r="M55" s="686"/>
      <c r="N55" s="238">
        <f>1471+894</f>
        <v>2365</v>
      </c>
      <c r="O55" s="238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</row>
    <row r="56" spans="7:15" s="214" customFormat="1" ht="35.25">
      <c r="G56" s="248"/>
      <c r="J56" s="242"/>
      <c r="K56" s="686"/>
      <c r="L56" s="686"/>
      <c r="M56" s="686"/>
      <c r="N56" s="243"/>
      <c r="O56" s="243"/>
    </row>
    <row r="57" spans="7:15" s="214" customFormat="1" ht="121.5" customHeight="1">
      <c r="G57" s="248"/>
      <c r="J57" s="242"/>
      <c r="K57" s="686"/>
      <c r="L57" s="686"/>
      <c r="M57" s="686"/>
      <c r="N57" s="243"/>
      <c r="O57" s="243"/>
    </row>
    <row r="58" spans="14:15" ht="12.75">
      <c r="N58" s="683" t="s">
        <v>323</v>
      </c>
      <c r="O58" s="671" t="s">
        <v>322</v>
      </c>
    </row>
    <row r="59" spans="14:15" ht="12.75">
      <c r="N59" s="684"/>
      <c r="O59" s="672"/>
    </row>
    <row r="60" spans="14:15" ht="112.5" customHeight="1">
      <c r="N60" s="685"/>
      <c r="O60" s="673"/>
    </row>
  </sheetData>
  <sheetProtection/>
  <autoFilter ref="A4:AI46"/>
  <mergeCells count="46">
    <mergeCell ref="B3:O3"/>
    <mergeCell ref="A6:A20"/>
    <mergeCell ref="B6:B20"/>
    <mergeCell ref="N6:N8"/>
    <mergeCell ref="O6:O8"/>
    <mergeCell ref="B31:C31"/>
    <mergeCell ref="N9:N11"/>
    <mergeCell ref="N12:N14"/>
    <mergeCell ref="N15:N19"/>
    <mergeCell ref="B21:C21"/>
    <mergeCell ref="Q22:Q23"/>
    <mergeCell ref="B24:C24"/>
    <mergeCell ref="B25:B27"/>
    <mergeCell ref="A35:A38"/>
    <mergeCell ref="B35:B38"/>
    <mergeCell ref="B34:C34"/>
    <mergeCell ref="A32:A33"/>
    <mergeCell ref="B32:B33"/>
    <mergeCell ref="A22:A23"/>
    <mergeCell ref="B22:B23"/>
    <mergeCell ref="A40:A41"/>
    <mergeCell ref="B40:B41"/>
    <mergeCell ref="B42:C42"/>
    <mergeCell ref="A43:A44"/>
    <mergeCell ref="B43:B44"/>
    <mergeCell ref="B45:C45"/>
    <mergeCell ref="K54:L54"/>
    <mergeCell ref="B28:C28"/>
    <mergeCell ref="A29:A30"/>
    <mergeCell ref="B29:B30"/>
    <mergeCell ref="A25:A28"/>
    <mergeCell ref="N58:N60"/>
    <mergeCell ref="K55:M57"/>
    <mergeCell ref="B46:C46"/>
    <mergeCell ref="A48:O49"/>
    <mergeCell ref="B39:C39"/>
    <mergeCell ref="O58:O60"/>
    <mergeCell ref="P12:P14"/>
    <mergeCell ref="P15:P19"/>
    <mergeCell ref="Q12:Q14"/>
    <mergeCell ref="Q15:Q19"/>
    <mergeCell ref="P9:P11"/>
    <mergeCell ref="Q9:Q11"/>
    <mergeCell ref="O9:O11"/>
    <mergeCell ref="O16:O19"/>
    <mergeCell ref="O12:O15"/>
  </mergeCells>
  <printOptions/>
  <pageMargins left="0.16" right="0" top="0.23" bottom="0" header="0.26" footer="0.14"/>
  <pageSetup fitToHeight="1" fitToWidth="1" horizontalDpi="600" verticalDpi="600" orientation="landscape" paperSize="9" scale="24" r:id="rId1"/>
  <rowBreaks count="1" manualBreakCount="1">
    <brk id="3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18"/>
  <sheetViews>
    <sheetView zoomScalePageLayoutView="0" workbookViewId="0" topLeftCell="A56">
      <selection activeCell="H5" sqref="H5"/>
    </sheetView>
  </sheetViews>
  <sheetFormatPr defaultColWidth="9.140625" defaultRowHeight="12.75"/>
  <cols>
    <col min="1" max="1" width="10.28125" style="3" customWidth="1"/>
    <col min="2" max="2" width="31.28125" style="251" customWidth="1"/>
    <col min="3" max="3" width="12.8515625" style="3" customWidth="1"/>
    <col min="4" max="4" width="10.28125" style="3" customWidth="1"/>
    <col min="5" max="5" width="11.00390625" style="3" customWidth="1"/>
    <col min="6" max="6" width="10.421875" style="3" customWidth="1"/>
    <col min="7" max="7" width="10.28125" style="3" customWidth="1"/>
    <col min="8" max="8" width="10.140625" style="3" customWidth="1"/>
    <col min="9" max="9" width="12.57421875" style="3" customWidth="1"/>
    <col min="10" max="10" width="14.140625" style="3" customWidth="1"/>
    <col min="11" max="13" width="6.7109375" style="3" hidden="1" customWidth="1"/>
    <col min="14" max="14" width="14.140625" style="3" hidden="1" customWidth="1"/>
    <col min="15" max="24" width="6.7109375" style="3" hidden="1" customWidth="1"/>
    <col min="25" max="27" width="0" style="3" hidden="1" customWidth="1"/>
    <col min="28" max="16384" width="9.140625" style="3" customWidth="1"/>
  </cols>
  <sheetData>
    <row r="1" spans="1:10" ht="22.5" customHeight="1">
      <c r="A1" s="694" t="s">
        <v>103</v>
      </c>
      <c r="B1" s="694"/>
      <c r="C1" s="694"/>
      <c r="D1" s="6"/>
      <c r="E1" s="6"/>
      <c r="F1" s="6"/>
      <c r="G1" s="695" t="s">
        <v>71</v>
      </c>
      <c r="H1" s="695"/>
      <c r="I1" s="695"/>
      <c r="J1" s="695"/>
    </row>
    <row r="2" spans="1:10" ht="22.5" customHeight="1">
      <c r="A2" s="437"/>
      <c r="B2" s="438"/>
      <c r="C2" s="437" t="s">
        <v>164</v>
      </c>
      <c r="D2" s="437"/>
      <c r="E2" s="437"/>
      <c r="F2" s="437"/>
      <c r="G2" s="437"/>
      <c r="H2" s="437"/>
      <c r="I2" s="437"/>
      <c r="J2" s="437"/>
    </row>
    <row r="3" spans="1:10" ht="41.25" customHeight="1">
      <c r="A3" s="524" t="s">
        <v>112</v>
      </c>
      <c r="B3" s="439" t="s">
        <v>113</v>
      </c>
      <c r="C3" s="524" t="s">
        <v>72</v>
      </c>
      <c r="D3" s="524" t="s">
        <v>73</v>
      </c>
      <c r="E3" s="524" t="s">
        <v>74</v>
      </c>
      <c r="F3" s="524" t="s">
        <v>75</v>
      </c>
      <c r="G3" s="524" t="s">
        <v>13</v>
      </c>
      <c r="H3" s="524" t="s">
        <v>89</v>
      </c>
      <c r="I3" s="524" t="s">
        <v>76</v>
      </c>
      <c r="J3" s="524" t="s">
        <v>16</v>
      </c>
    </row>
    <row r="4" spans="1:10" ht="32.25" customHeight="1">
      <c r="A4" s="524" t="s">
        <v>79</v>
      </c>
      <c r="B4" s="440" t="s">
        <v>80</v>
      </c>
      <c r="C4" s="441">
        <v>0</v>
      </c>
      <c r="D4" s="441">
        <v>0</v>
      </c>
      <c r="E4" s="441">
        <v>0</v>
      </c>
      <c r="F4" s="441">
        <v>0</v>
      </c>
      <c r="G4" s="441">
        <v>0</v>
      </c>
      <c r="H4" s="441">
        <v>0</v>
      </c>
      <c r="I4" s="441">
        <v>0</v>
      </c>
      <c r="J4" s="441">
        <f>SUM(C4:I4)</f>
        <v>0</v>
      </c>
    </row>
    <row r="5" spans="1:10" ht="22.5" customHeight="1">
      <c r="A5" s="524" t="s">
        <v>82</v>
      </c>
      <c r="B5" s="440" t="s">
        <v>83</v>
      </c>
      <c r="C5" s="441">
        <v>0</v>
      </c>
      <c r="D5" s="441">
        <v>0</v>
      </c>
      <c r="E5" s="441">
        <v>3</v>
      </c>
      <c r="F5" s="441">
        <v>17</v>
      </c>
      <c r="G5" s="441">
        <v>1</v>
      </c>
      <c r="H5" s="441">
        <v>0</v>
      </c>
      <c r="I5" s="441">
        <v>0</v>
      </c>
      <c r="J5" s="441">
        <f>SUM(C5:I5)</f>
        <v>21</v>
      </c>
    </row>
    <row r="6" spans="1:10" ht="44.25" customHeight="1">
      <c r="A6" s="692"/>
      <c r="B6" s="440" t="s">
        <v>88</v>
      </c>
      <c r="C6" s="442">
        <v>0</v>
      </c>
      <c r="D6" s="442">
        <v>0</v>
      </c>
      <c r="E6" s="442">
        <v>1</v>
      </c>
      <c r="F6" s="442">
        <v>4</v>
      </c>
      <c r="G6" s="442">
        <v>1</v>
      </c>
      <c r="H6" s="442">
        <v>1</v>
      </c>
      <c r="I6" s="442">
        <v>0</v>
      </c>
      <c r="J6" s="441">
        <f>SUM(C6:I6)</f>
        <v>7</v>
      </c>
    </row>
    <row r="7" spans="1:20" ht="34.5" customHeight="1">
      <c r="A7" s="692"/>
      <c r="B7" s="440" t="s">
        <v>90</v>
      </c>
      <c r="C7" s="442">
        <v>0</v>
      </c>
      <c r="D7" s="442">
        <v>0</v>
      </c>
      <c r="E7" s="442">
        <v>3</v>
      </c>
      <c r="F7" s="442">
        <v>0</v>
      </c>
      <c r="G7" s="442">
        <v>3</v>
      </c>
      <c r="H7" s="442">
        <v>0</v>
      </c>
      <c r="I7" s="442">
        <v>0</v>
      </c>
      <c r="J7" s="441">
        <f>SUM(C7:I7)</f>
        <v>6</v>
      </c>
      <c r="N7" s="284">
        <v>1</v>
      </c>
      <c r="O7" s="284">
        <f>2-2</f>
        <v>0</v>
      </c>
      <c r="P7" s="284">
        <v>8</v>
      </c>
      <c r="Q7" s="284">
        <v>17</v>
      </c>
      <c r="R7" s="284">
        <v>2</v>
      </c>
      <c r="S7" s="284">
        <v>2</v>
      </c>
      <c r="T7" s="3">
        <f>SUM(N7:S7)</f>
        <v>30</v>
      </c>
    </row>
    <row r="8" spans="1:32" ht="39" customHeight="1">
      <c r="A8" s="445" t="s">
        <v>111</v>
      </c>
      <c r="B8" s="445"/>
      <c r="C8" s="455" t="s">
        <v>123</v>
      </c>
      <c r="D8" s="445"/>
      <c r="E8" s="445"/>
      <c r="F8" s="445"/>
      <c r="G8" s="445"/>
      <c r="H8" s="445"/>
      <c r="I8" s="446"/>
      <c r="J8" s="446"/>
      <c r="K8" s="72"/>
      <c r="L8" s="72"/>
      <c r="M8" s="72"/>
      <c r="N8" s="72">
        <v>0</v>
      </c>
      <c r="O8" s="72">
        <v>2</v>
      </c>
      <c r="P8" s="72">
        <v>2</v>
      </c>
      <c r="Q8" s="72">
        <v>13</v>
      </c>
      <c r="R8" s="72">
        <v>24</v>
      </c>
      <c r="S8" s="72">
        <v>2</v>
      </c>
      <c r="T8" s="72">
        <f>SUM(N8:S8)</f>
        <v>43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spans="1:20" ht="15">
      <c r="A9" s="443"/>
      <c r="B9" s="444"/>
      <c r="C9" s="443"/>
      <c r="D9" s="443"/>
      <c r="E9" s="443"/>
      <c r="F9" s="443"/>
      <c r="G9" s="443"/>
      <c r="H9" s="443"/>
      <c r="I9" s="443"/>
      <c r="J9" s="443"/>
      <c r="N9" s="3">
        <f aca="true" t="shared" si="0" ref="N9:S9">N8-N7</f>
        <v>-1</v>
      </c>
      <c r="O9" s="3">
        <f t="shared" si="0"/>
        <v>2</v>
      </c>
      <c r="P9" s="3">
        <f t="shared" si="0"/>
        <v>-6</v>
      </c>
      <c r="Q9" s="3">
        <f t="shared" si="0"/>
        <v>-4</v>
      </c>
      <c r="R9" s="3">
        <f t="shared" si="0"/>
        <v>22</v>
      </c>
      <c r="S9" s="3">
        <f t="shared" si="0"/>
        <v>0</v>
      </c>
      <c r="T9" s="3">
        <f>T8-T7</f>
        <v>13</v>
      </c>
    </row>
    <row r="10" spans="1:10" ht="45">
      <c r="A10" s="524" t="s">
        <v>112</v>
      </c>
      <c r="B10" s="439" t="s">
        <v>113</v>
      </c>
      <c r="C10" s="524" t="s">
        <v>72</v>
      </c>
      <c r="D10" s="524" t="s">
        <v>73</v>
      </c>
      <c r="E10" s="524" t="s">
        <v>74</v>
      </c>
      <c r="F10" s="524" t="s">
        <v>75</v>
      </c>
      <c r="G10" s="524" t="s">
        <v>13</v>
      </c>
      <c r="H10" s="524" t="s">
        <v>89</v>
      </c>
      <c r="I10" s="524" t="s">
        <v>76</v>
      </c>
      <c r="J10" s="524" t="s">
        <v>16</v>
      </c>
    </row>
    <row r="11" spans="1:11" ht="15">
      <c r="A11" s="524" t="s">
        <v>79</v>
      </c>
      <c r="B11" s="440" t="s">
        <v>80</v>
      </c>
      <c r="C11" s="441">
        <v>0</v>
      </c>
      <c r="D11" s="441">
        <v>0</v>
      </c>
      <c r="E11" s="441">
        <v>0</v>
      </c>
      <c r="F11" s="441">
        <v>0</v>
      </c>
      <c r="G11" s="441">
        <v>0</v>
      </c>
      <c r="H11" s="441">
        <v>0</v>
      </c>
      <c r="I11" s="441">
        <v>0</v>
      </c>
      <c r="J11" s="441">
        <f>SUM(C11:I11)</f>
        <v>0</v>
      </c>
      <c r="K11" s="3">
        <v>0</v>
      </c>
    </row>
    <row r="12" spans="1:11" ht="15">
      <c r="A12" s="524" t="s">
        <v>82</v>
      </c>
      <c r="B12" s="440" t="s">
        <v>83</v>
      </c>
      <c r="C12" s="441">
        <v>0</v>
      </c>
      <c r="D12" s="441">
        <v>0</v>
      </c>
      <c r="E12" s="441">
        <v>1</v>
      </c>
      <c r="F12" s="441">
        <v>7</v>
      </c>
      <c r="G12" s="441">
        <v>2</v>
      </c>
      <c r="H12" s="441">
        <v>0</v>
      </c>
      <c r="I12" s="441">
        <v>0</v>
      </c>
      <c r="J12" s="441">
        <f>SUM(C12:I12)</f>
        <v>10</v>
      </c>
      <c r="K12" s="3">
        <v>0</v>
      </c>
    </row>
    <row r="13" spans="1:10" ht="45">
      <c r="A13" s="692"/>
      <c r="B13" s="440" t="s">
        <v>88</v>
      </c>
      <c r="C13" s="441">
        <v>1</v>
      </c>
      <c r="D13" s="441">
        <v>20</v>
      </c>
      <c r="E13" s="441">
        <v>283</v>
      </c>
      <c r="F13" s="441">
        <v>2</v>
      </c>
      <c r="G13" s="441">
        <v>1</v>
      </c>
      <c r="H13" s="441">
        <v>0</v>
      </c>
      <c r="I13" s="441">
        <v>0</v>
      </c>
      <c r="J13" s="441">
        <f>SUM(C13:I13)</f>
        <v>307</v>
      </c>
    </row>
    <row r="14" spans="1:10" ht="30">
      <c r="A14" s="692"/>
      <c r="B14" s="440" t="s">
        <v>90</v>
      </c>
      <c r="C14" s="441">
        <v>0</v>
      </c>
      <c r="D14" s="441">
        <v>0</v>
      </c>
      <c r="E14" s="441">
        <v>8</v>
      </c>
      <c r="F14" s="441">
        <v>6</v>
      </c>
      <c r="G14" s="441">
        <v>0</v>
      </c>
      <c r="H14" s="441">
        <v>0</v>
      </c>
      <c r="I14" s="441">
        <v>0</v>
      </c>
      <c r="J14" s="441">
        <f>SUM(C14:I14)</f>
        <v>14</v>
      </c>
    </row>
    <row r="16" ht="15">
      <c r="C16" s="454" t="s">
        <v>124</v>
      </c>
    </row>
    <row r="17" spans="1:10" ht="45">
      <c r="A17" s="525" t="s">
        <v>112</v>
      </c>
      <c r="B17" s="39" t="s">
        <v>113</v>
      </c>
      <c r="C17" s="525" t="s">
        <v>72</v>
      </c>
      <c r="D17" s="525" t="s">
        <v>73</v>
      </c>
      <c r="E17" s="525" t="s">
        <v>74</v>
      </c>
      <c r="F17" s="525" t="s">
        <v>75</v>
      </c>
      <c r="G17" s="525" t="s">
        <v>13</v>
      </c>
      <c r="H17" s="525" t="s">
        <v>89</v>
      </c>
      <c r="I17" s="525" t="s">
        <v>76</v>
      </c>
      <c r="J17" s="525" t="s">
        <v>16</v>
      </c>
    </row>
    <row r="18" spans="1:10" ht="15">
      <c r="A18" s="525" t="s">
        <v>79</v>
      </c>
      <c r="B18" s="40" t="s">
        <v>80</v>
      </c>
      <c r="C18" s="441">
        <v>0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441">
        <v>0</v>
      </c>
      <c r="J18" s="284">
        <f>SUM(C18:I18)</f>
        <v>0</v>
      </c>
    </row>
    <row r="19" spans="1:10" ht="15">
      <c r="A19" s="525" t="s">
        <v>82</v>
      </c>
      <c r="B19" s="40" t="s">
        <v>83</v>
      </c>
      <c r="C19" s="284">
        <v>2</v>
      </c>
      <c r="D19" s="284">
        <v>1</v>
      </c>
      <c r="E19" s="284">
        <v>22</v>
      </c>
      <c r="F19" s="284">
        <v>24</v>
      </c>
      <c r="G19" s="284">
        <v>2</v>
      </c>
      <c r="H19" s="284">
        <v>0</v>
      </c>
      <c r="I19" s="284">
        <v>0</v>
      </c>
      <c r="J19" s="284">
        <f>SUM(C19:I19)</f>
        <v>51</v>
      </c>
    </row>
    <row r="20" spans="1:10" ht="45">
      <c r="A20" s="696"/>
      <c r="B20" s="40" t="s">
        <v>88</v>
      </c>
      <c r="C20" s="441">
        <v>0</v>
      </c>
      <c r="D20" s="441">
        <v>0</v>
      </c>
      <c r="E20" s="441">
        <v>0</v>
      </c>
      <c r="F20" s="441">
        <v>0</v>
      </c>
      <c r="G20" s="441">
        <v>0</v>
      </c>
      <c r="H20" s="441">
        <v>0</v>
      </c>
      <c r="I20" s="441">
        <v>0</v>
      </c>
      <c r="J20" s="284">
        <f>SUM(C20:I20)</f>
        <v>0</v>
      </c>
    </row>
    <row r="21" spans="1:10" ht="30">
      <c r="A21" s="696"/>
      <c r="B21" s="40" t="s">
        <v>90</v>
      </c>
      <c r="C21" s="441">
        <v>0</v>
      </c>
      <c r="D21" s="441">
        <v>0</v>
      </c>
      <c r="E21" s="441">
        <v>0</v>
      </c>
      <c r="F21" s="441">
        <v>0</v>
      </c>
      <c r="G21" s="441">
        <v>0</v>
      </c>
      <c r="H21" s="441">
        <v>0</v>
      </c>
      <c r="I21" s="441">
        <v>0</v>
      </c>
      <c r="J21" s="284">
        <f>SUM(C21:I21)</f>
        <v>0</v>
      </c>
    </row>
    <row r="23" spans="1:10" ht="15">
      <c r="A23" s="443"/>
      <c r="B23" s="444"/>
      <c r="C23" s="453" t="s">
        <v>125</v>
      </c>
      <c r="D23" s="443"/>
      <c r="E23" s="443"/>
      <c r="F23" s="443"/>
      <c r="G23" s="443"/>
      <c r="H23" s="443"/>
      <c r="I23" s="443"/>
      <c r="J23" s="443"/>
    </row>
    <row r="24" spans="1:17" ht="45">
      <c r="A24" s="524" t="s">
        <v>112</v>
      </c>
      <c r="B24" s="439" t="s">
        <v>113</v>
      </c>
      <c r="C24" s="524" t="s">
        <v>72</v>
      </c>
      <c r="D24" s="524" t="s">
        <v>73</v>
      </c>
      <c r="E24" s="524" t="s">
        <v>74</v>
      </c>
      <c r="F24" s="524" t="s">
        <v>75</v>
      </c>
      <c r="G24" s="524" t="s">
        <v>13</v>
      </c>
      <c r="H24" s="524" t="s">
        <v>89</v>
      </c>
      <c r="I24" s="524" t="s">
        <v>76</v>
      </c>
      <c r="J24" s="524" t="s">
        <v>16</v>
      </c>
      <c r="N24" s="3" t="s">
        <v>214</v>
      </c>
      <c r="O24" s="3" t="s">
        <v>215</v>
      </c>
      <c r="Q24" s="3">
        <v>47</v>
      </c>
    </row>
    <row r="25" spans="1:17" ht="15">
      <c r="A25" s="524" t="s">
        <v>79</v>
      </c>
      <c r="B25" s="440" t="s">
        <v>80</v>
      </c>
      <c r="C25" s="441">
        <v>0</v>
      </c>
      <c r="D25" s="441">
        <v>0</v>
      </c>
      <c r="E25" s="441">
        <v>0</v>
      </c>
      <c r="F25" s="441">
        <v>0</v>
      </c>
      <c r="G25" s="441">
        <v>0</v>
      </c>
      <c r="H25" s="441">
        <v>0</v>
      </c>
      <c r="I25" s="441">
        <v>0</v>
      </c>
      <c r="J25" s="441">
        <f>SUM(C25:I25)</f>
        <v>0</v>
      </c>
      <c r="K25" s="3">
        <v>0</v>
      </c>
      <c r="N25" s="3">
        <f>23+0+44+20</f>
        <v>87</v>
      </c>
      <c r="O25" s="3">
        <v>30</v>
      </c>
      <c r="Q25" s="3">
        <v>22</v>
      </c>
    </row>
    <row r="26" spans="1:17" ht="15">
      <c r="A26" s="554" t="s">
        <v>82</v>
      </c>
      <c r="B26" s="555" t="s">
        <v>83</v>
      </c>
      <c r="C26" s="441">
        <v>0</v>
      </c>
      <c r="D26" s="441">
        <v>1</v>
      </c>
      <c r="E26" s="441">
        <v>11</v>
      </c>
      <c r="F26" s="441">
        <v>15</v>
      </c>
      <c r="G26" s="441">
        <v>1</v>
      </c>
      <c r="H26" s="441">
        <v>0</v>
      </c>
      <c r="I26" s="441">
        <v>0</v>
      </c>
      <c r="J26" s="441">
        <f>SUM(C26:I26)</f>
        <v>28</v>
      </c>
      <c r="K26" s="3">
        <v>0</v>
      </c>
      <c r="O26" s="3">
        <v>16</v>
      </c>
      <c r="Q26" s="3">
        <v>42</v>
      </c>
    </row>
    <row r="27" spans="1:27" ht="45">
      <c r="A27" s="692"/>
      <c r="B27" s="440" t="s">
        <v>88</v>
      </c>
      <c r="C27" s="442">
        <v>0</v>
      </c>
      <c r="D27" s="442">
        <v>0</v>
      </c>
      <c r="E27" s="442">
        <v>23</v>
      </c>
      <c r="F27" s="442">
        <v>16</v>
      </c>
      <c r="G27" s="442">
        <v>12</v>
      </c>
      <c r="H27" s="442">
        <v>0</v>
      </c>
      <c r="I27" s="442">
        <v>0</v>
      </c>
      <c r="J27" s="441">
        <f>SUM(C27:I27)</f>
        <v>51</v>
      </c>
      <c r="L27" s="3">
        <f>126+42</f>
        <v>168</v>
      </c>
      <c r="O27" s="3">
        <v>47</v>
      </c>
      <c r="Q27" s="3">
        <v>26</v>
      </c>
      <c r="U27" s="284">
        <f>0+1</f>
        <v>1</v>
      </c>
      <c r="V27" s="284">
        <f>2+5</f>
        <v>7</v>
      </c>
      <c r="W27" s="284">
        <f>13+49</f>
        <v>62</v>
      </c>
      <c r="X27" s="284">
        <f>25+67</f>
        <v>92</v>
      </c>
      <c r="Y27" s="284">
        <f>1+4</f>
        <v>5</v>
      </c>
      <c r="Z27" s="284">
        <v>1</v>
      </c>
      <c r="AA27" s="284">
        <v>0</v>
      </c>
    </row>
    <row r="28" spans="1:15" ht="30">
      <c r="A28" s="692"/>
      <c r="B28" s="440" t="s">
        <v>90</v>
      </c>
      <c r="C28" s="442">
        <v>77</v>
      </c>
      <c r="D28" s="442">
        <v>5</v>
      </c>
      <c r="E28" s="442">
        <v>9</v>
      </c>
      <c r="F28" s="442">
        <v>14</v>
      </c>
      <c r="G28" s="442">
        <v>0</v>
      </c>
      <c r="H28" s="442">
        <v>0</v>
      </c>
      <c r="I28" s="442">
        <v>0</v>
      </c>
      <c r="J28" s="441">
        <f>SUM(C28:I28)</f>
        <v>105</v>
      </c>
      <c r="O28" s="3">
        <v>33</v>
      </c>
    </row>
    <row r="29" spans="15:16" ht="15">
      <c r="O29" s="3">
        <f>SUM(O25:O28)</f>
        <v>126</v>
      </c>
      <c r="P29" s="3">
        <f>O29-39</f>
        <v>87</v>
      </c>
    </row>
    <row r="30" spans="2:10" ht="15" customHeight="1" hidden="1">
      <c r="B30" s="251" t="s">
        <v>158</v>
      </c>
      <c r="C30" s="3">
        <f>C6+C13+C20+C27</f>
        <v>1</v>
      </c>
      <c r="D30" s="3">
        <f aca="true" t="shared" si="1" ref="D30:J31">D6+D13+D20+D27</f>
        <v>20</v>
      </c>
      <c r="E30" s="3">
        <f t="shared" si="1"/>
        <v>307</v>
      </c>
      <c r="F30" s="3">
        <f t="shared" si="1"/>
        <v>22</v>
      </c>
      <c r="G30" s="3">
        <f t="shared" si="1"/>
        <v>14</v>
      </c>
      <c r="H30" s="3">
        <f t="shared" si="1"/>
        <v>1</v>
      </c>
      <c r="I30" s="3">
        <f t="shared" si="1"/>
        <v>0</v>
      </c>
      <c r="J30" s="3">
        <f t="shared" si="1"/>
        <v>365</v>
      </c>
    </row>
    <row r="31" spans="2:10" ht="15" customHeight="1" hidden="1">
      <c r="B31" s="251" t="s">
        <v>157</v>
      </c>
      <c r="C31" s="3">
        <f>C7+C14+C21+C28</f>
        <v>77</v>
      </c>
      <c r="D31" s="3">
        <f t="shared" si="1"/>
        <v>5</v>
      </c>
      <c r="E31" s="3">
        <f t="shared" si="1"/>
        <v>20</v>
      </c>
      <c r="F31" s="3">
        <v>0</v>
      </c>
      <c r="G31" s="3">
        <f t="shared" si="1"/>
        <v>3</v>
      </c>
      <c r="H31" s="3">
        <f t="shared" si="1"/>
        <v>0</v>
      </c>
      <c r="I31" s="3">
        <f t="shared" si="1"/>
        <v>0</v>
      </c>
      <c r="J31" s="3">
        <f t="shared" si="1"/>
        <v>125</v>
      </c>
    </row>
    <row r="32" spans="1:10" ht="15">
      <c r="A32" s="443"/>
      <c r="B32" s="444"/>
      <c r="C32" s="453" t="s">
        <v>126</v>
      </c>
      <c r="D32" s="443"/>
      <c r="E32" s="443"/>
      <c r="F32" s="443"/>
      <c r="G32" s="443"/>
      <c r="H32" s="443"/>
      <c r="I32" s="443"/>
      <c r="J32" s="443"/>
    </row>
    <row r="33" spans="1:16" ht="45">
      <c r="A33" s="524" t="s">
        <v>112</v>
      </c>
      <c r="B33" s="439" t="s">
        <v>113</v>
      </c>
      <c r="C33" s="524" t="s">
        <v>72</v>
      </c>
      <c r="D33" s="524" t="s">
        <v>73</v>
      </c>
      <c r="E33" s="524" t="s">
        <v>74</v>
      </c>
      <c r="F33" s="524" t="s">
        <v>75</v>
      </c>
      <c r="G33" s="524" t="s">
        <v>13</v>
      </c>
      <c r="H33" s="524" t="s">
        <v>89</v>
      </c>
      <c r="I33" s="524" t="s">
        <v>76</v>
      </c>
      <c r="J33" s="524" t="s">
        <v>16</v>
      </c>
      <c r="P33" s="3">
        <f>87+39</f>
        <v>126</v>
      </c>
    </row>
    <row r="34" spans="1:10" ht="15">
      <c r="A34" s="524" t="s">
        <v>79</v>
      </c>
      <c r="B34" s="440" t="s">
        <v>80</v>
      </c>
      <c r="C34" s="441">
        <v>0</v>
      </c>
      <c r="D34" s="441">
        <v>0</v>
      </c>
      <c r="E34" s="441">
        <v>0</v>
      </c>
      <c r="F34" s="441">
        <v>0</v>
      </c>
      <c r="G34" s="441">
        <v>0</v>
      </c>
      <c r="H34" s="441">
        <v>0</v>
      </c>
      <c r="I34" s="441">
        <v>0</v>
      </c>
      <c r="J34" s="441">
        <f>SUM(C34:I34)</f>
        <v>0</v>
      </c>
    </row>
    <row r="35" spans="1:10" ht="15">
      <c r="A35" s="524" t="s">
        <v>82</v>
      </c>
      <c r="B35" s="440" t="s">
        <v>83</v>
      </c>
      <c r="C35" s="441">
        <v>42</v>
      </c>
      <c r="D35" s="441">
        <v>61</v>
      </c>
      <c r="E35" s="441">
        <v>44</v>
      </c>
      <c r="F35" s="441">
        <v>3</v>
      </c>
      <c r="G35" s="441">
        <v>0</v>
      </c>
      <c r="H35" s="441">
        <v>0</v>
      </c>
      <c r="I35" s="441">
        <v>0</v>
      </c>
      <c r="J35" s="441">
        <f>SUM(C35:I35)</f>
        <v>150</v>
      </c>
    </row>
    <row r="36" spans="1:10" ht="45">
      <c r="A36" s="692"/>
      <c r="B36" s="440" t="s">
        <v>88</v>
      </c>
      <c r="C36" s="442">
        <v>43</v>
      </c>
      <c r="D36" s="442">
        <v>126</v>
      </c>
      <c r="E36" s="442">
        <v>11</v>
      </c>
      <c r="F36" s="442">
        <v>0</v>
      </c>
      <c r="G36" s="442">
        <v>0</v>
      </c>
      <c r="H36" s="442">
        <v>0</v>
      </c>
      <c r="I36" s="442">
        <v>0</v>
      </c>
      <c r="J36" s="441">
        <f>SUM(C36:I36)</f>
        <v>180</v>
      </c>
    </row>
    <row r="37" spans="1:10" ht="30">
      <c r="A37" s="692"/>
      <c r="B37" s="440" t="s">
        <v>90</v>
      </c>
      <c r="C37" s="442">
        <v>1</v>
      </c>
      <c r="D37" s="442">
        <v>100</v>
      </c>
      <c r="E37" s="442">
        <v>70</v>
      </c>
      <c r="F37" s="442">
        <v>1</v>
      </c>
      <c r="G37" s="442">
        <v>0</v>
      </c>
      <c r="H37" s="442">
        <v>0</v>
      </c>
      <c r="I37" s="442">
        <v>0</v>
      </c>
      <c r="J37" s="441">
        <f>SUM(C37:I37)</f>
        <v>172</v>
      </c>
    </row>
    <row r="40" ht="15">
      <c r="C40" s="454" t="s">
        <v>68</v>
      </c>
    </row>
    <row r="41" spans="1:10" ht="45">
      <c r="A41" s="524" t="s">
        <v>112</v>
      </c>
      <c r="B41" s="439" t="s">
        <v>113</v>
      </c>
      <c r="C41" s="524" t="s">
        <v>72</v>
      </c>
      <c r="D41" s="524" t="s">
        <v>73</v>
      </c>
      <c r="E41" s="524" t="s">
        <v>74</v>
      </c>
      <c r="F41" s="524" t="s">
        <v>75</v>
      </c>
      <c r="G41" s="524" t="s">
        <v>13</v>
      </c>
      <c r="H41" s="524" t="s">
        <v>89</v>
      </c>
      <c r="I41" s="524" t="s">
        <v>76</v>
      </c>
      <c r="J41" s="524" t="s">
        <v>16</v>
      </c>
    </row>
    <row r="42" spans="1:10" ht="15">
      <c r="A42" s="524" t="s">
        <v>79</v>
      </c>
      <c r="B42" s="440" t="s">
        <v>80</v>
      </c>
      <c r="C42" s="441">
        <v>0</v>
      </c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f>SUM(C42:I42)</f>
        <v>0</v>
      </c>
    </row>
    <row r="43" spans="1:17" ht="15">
      <c r="A43" s="524" t="s">
        <v>82</v>
      </c>
      <c r="B43" s="440" t="s">
        <v>83</v>
      </c>
      <c r="C43" s="441">
        <v>97</v>
      </c>
      <c r="D43" s="441">
        <v>36</v>
      </c>
      <c r="E43" s="441">
        <v>36</v>
      </c>
      <c r="F43" s="441">
        <v>2</v>
      </c>
      <c r="G43" s="441">
        <v>0</v>
      </c>
      <c r="H43" s="441">
        <v>0</v>
      </c>
      <c r="I43" s="441">
        <v>0</v>
      </c>
      <c r="J43" s="441">
        <f>SUM(C43:I43)</f>
        <v>171</v>
      </c>
      <c r="Q43" s="3">
        <f>47+99</f>
        <v>146</v>
      </c>
    </row>
    <row r="44" spans="1:10" ht="45">
      <c r="A44" s="692"/>
      <c r="B44" s="440" t="s">
        <v>88</v>
      </c>
      <c r="C44" s="442">
        <v>19</v>
      </c>
      <c r="D44" s="442">
        <v>22</v>
      </c>
      <c r="E44" s="442">
        <v>16</v>
      </c>
      <c r="F44" s="442">
        <v>0</v>
      </c>
      <c r="G44" s="442">
        <v>0</v>
      </c>
      <c r="H44" s="442">
        <v>0</v>
      </c>
      <c r="I44" s="442">
        <v>0</v>
      </c>
      <c r="J44" s="441">
        <f>SUM(C44:I44)</f>
        <v>57</v>
      </c>
    </row>
    <row r="45" spans="1:10" ht="30">
      <c r="A45" s="692"/>
      <c r="B45" s="440" t="s">
        <v>90</v>
      </c>
      <c r="C45" s="442">
        <v>9</v>
      </c>
      <c r="D45" s="442">
        <v>21</v>
      </c>
      <c r="E45" s="442">
        <v>12</v>
      </c>
      <c r="F45" s="442">
        <v>0</v>
      </c>
      <c r="G45" s="442">
        <v>0</v>
      </c>
      <c r="H45" s="442">
        <v>0</v>
      </c>
      <c r="I45" s="442">
        <v>0</v>
      </c>
      <c r="J45" s="441">
        <f>SUM(C45:I45)</f>
        <v>42</v>
      </c>
    </row>
    <row r="48" spans="1:10" ht="24.75" customHeight="1">
      <c r="A48" s="443"/>
      <c r="B48" s="444"/>
      <c r="C48" s="453" t="s">
        <v>127</v>
      </c>
      <c r="D48" s="443"/>
      <c r="E48" s="443"/>
      <c r="F48" s="443"/>
      <c r="G48" s="443"/>
      <c r="H48" s="443"/>
      <c r="I48" s="443"/>
      <c r="J48" s="443"/>
    </row>
    <row r="49" spans="1:10" ht="45">
      <c r="A49" s="524" t="s">
        <v>112</v>
      </c>
      <c r="B49" s="439" t="s">
        <v>113</v>
      </c>
      <c r="C49" s="524" t="s">
        <v>72</v>
      </c>
      <c r="D49" s="524" t="s">
        <v>73</v>
      </c>
      <c r="E49" s="524" t="s">
        <v>74</v>
      </c>
      <c r="F49" s="524" t="s">
        <v>75</v>
      </c>
      <c r="G49" s="524" t="s">
        <v>13</v>
      </c>
      <c r="H49" s="524" t="s">
        <v>89</v>
      </c>
      <c r="I49" s="524" t="s">
        <v>76</v>
      </c>
      <c r="J49" s="524" t="s">
        <v>16</v>
      </c>
    </row>
    <row r="50" spans="1:10" ht="15">
      <c r="A50" s="524" t="s">
        <v>79</v>
      </c>
      <c r="B50" s="440" t="s">
        <v>80</v>
      </c>
      <c r="C50" s="441">
        <v>0</v>
      </c>
      <c r="D50" s="441">
        <v>0</v>
      </c>
      <c r="E50" s="441">
        <v>0</v>
      </c>
      <c r="F50" s="441">
        <v>0</v>
      </c>
      <c r="G50" s="441">
        <v>0</v>
      </c>
      <c r="H50" s="441">
        <v>0</v>
      </c>
      <c r="I50" s="441">
        <v>0</v>
      </c>
      <c r="J50" s="442">
        <f>SUM(C50:I50)</f>
        <v>0</v>
      </c>
    </row>
    <row r="51" spans="1:17" ht="15">
      <c r="A51" s="524" t="s">
        <v>82</v>
      </c>
      <c r="B51" s="440" t="s">
        <v>83</v>
      </c>
      <c r="C51" s="442">
        <v>152</v>
      </c>
      <c r="D51" s="442">
        <v>191</v>
      </c>
      <c r="E51" s="442">
        <v>148</v>
      </c>
      <c r="F51" s="442">
        <v>6</v>
      </c>
      <c r="G51" s="442">
        <v>0</v>
      </c>
      <c r="H51" s="442">
        <v>0</v>
      </c>
      <c r="I51" s="442">
        <v>0</v>
      </c>
      <c r="J51" s="442">
        <f>SUM(C51:I51)</f>
        <v>497</v>
      </c>
      <c r="Q51" s="3">
        <f>185+137</f>
        <v>322</v>
      </c>
    </row>
    <row r="52" spans="1:10" ht="45">
      <c r="A52" s="692"/>
      <c r="B52" s="440" t="s">
        <v>88</v>
      </c>
      <c r="C52" s="561">
        <v>62</v>
      </c>
      <c r="D52" s="561">
        <v>128</v>
      </c>
      <c r="E52" s="561">
        <v>57</v>
      </c>
      <c r="F52" s="561">
        <v>12</v>
      </c>
      <c r="G52" s="561">
        <v>2</v>
      </c>
      <c r="H52" s="561">
        <v>0</v>
      </c>
      <c r="I52" s="561">
        <v>0</v>
      </c>
      <c r="J52" s="442">
        <f>SUM(C52:I52)</f>
        <v>261</v>
      </c>
    </row>
    <row r="53" spans="1:10" ht="30">
      <c r="A53" s="692"/>
      <c r="B53" s="440" t="s">
        <v>90</v>
      </c>
      <c r="C53" s="561">
        <v>261</v>
      </c>
      <c r="D53" s="561">
        <v>127</v>
      </c>
      <c r="E53" s="561">
        <v>163</v>
      </c>
      <c r="F53" s="561">
        <v>9</v>
      </c>
      <c r="G53" s="561">
        <v>0</v>
      </c>
      <c r="H53" s="561">
        <v>0</v>
      </c>
      <c r="I53" s="561">
        <v>0</v>
      </c>
      <c r="J53" s="442">
        <f>SUM(C53:I53)</f>
        <v>560</v>
      </c>
    </row>
    <row r="55" spans="1:10" ht="15">
      <c r="A55" s="443"/>
      <c r="B55" s="444"/>
      <c r="C55" s="453" t="s">
        <v>154</v>
      </c>
      <c r="D55" s="443"/>
      <c r="E55" s="443"/>
      <c r="F55" s="443"/>
      <c r="G55" s="443"/>
      <c r="H55" s="443"/>
      <c r="I55" s="443"/>
      <c r="J55" s="443"/>
    </row>
    <row r="56" spans="1:10" ht="45">
      <c r="A56" s="524" t="s">
        <v>112</v>
      </c>
      <c r="B56" s="439" t="s">
        <v>113</v>
      </c>
      <c r="C56" s="524" t="s">
        <v>72</v>
      </c>
      <c r="D56" s="524" t="s">
        <v>73</v>
      </c>
      <c r="E56" s="524" t="s">
        <v>74</v>
      </c>
      <c r="F56" s="524" t="s">
        <v>75</v>
      </c>
      <c r="G56" s="524" t="s">
        <v>13</v>
      </c>
      <c r="H56" s="524" t="s">
        <v>89</v>
      </c>
      <c r="I56" s="524" t="s">
        <v>76</v>
      </c>
      <c r="J56" s="524" t="s">
        <v>16</v>
      </c>
    </row>
    <row r="57" spans="1:10" ht="15">
      <c r="A57" s="524" t="s">
        <v>79</v>
      </c>
      <c r="B57" s="440" t="s">
        <v>80</v>
      </c>
      <c r="C57" s="442">
        <v>10</v>
      </c>
      <c r="D57" s="442">
        <v>0</v>
      </c>
      <c r="E57" s="442">
        <v>4</v>
      </c>
      <c r="F57" s="442">
        <v>0</v>
      </c>
      <c r="G57" s="442">
        <v>0</v>
      </c>
      <c r="H57" s="442">
        <v>0</v>
      </c>
      <c r="I57" s="442">
        <v>0</v>
      </c>
      <c r="J57" s="442">
        <f>SUM(C57:I57)</f>
        <v>14</v>
      </c>
    </row>
    <row r="58" spans="1:10" ht="15">
      <c r="A58" s="524" t="s">
        <v>82</v>
      </c>
      <c r="B58" s="440" t="s">
        <v>83</v>
      </c>
      <c r="C58" s="442">
        <v>226</v>
      </c>
      <c r="D58" s="442">
        <v>155</v>
      </c>
      <c r="E58" s="442">
        <v>144</v>
      </c>
      <c r="F58" s="442">
        <v>5</v>
      </c>
      <c r="G58" s="442">
        <v>0</v>
      </c>
      <c r="H58" s="442">
        <v>0</v>
      </c>
      <c r="I58" s="442">
        <v>0</v>
      </c>
      <c r="J58" s="442">
        <f>SUM(C58:I58)</f>
        <v>530</v>
      </c>
    </row>
    <row r="59" spans="1:27" ht="45">
      <c r="A59" s="692"/>
      <c r="B59" s="440" t="s">
        <v>88</v>
      </c>
      <c r="C59" s="442">
        <v>0</v>
      </c>
      <c r="D59" s="442">
        <v>0</v>
      </c>
      <c r="E59" s="442">
        <v>0</v>
      </c>
      <c r="F59" s="442">
        <v>0</v>
      </c>
      <c r="G59" s="442">
        <v>0</v>
      </c>
      <c r="H59" s="442">
        <v>0</v>
      </c>
      <c r="I59" s="442">
        <v>0</v>
      </c>
      <c r="J59" s="442">
        <f>SUM(C59:I59)</f>
        <v>0</v>
      </c>
      <c r="Q59" s="3">
        <f>742-718</f>
        <v>24</v>
      </c>
      <c r="V59" s="3">
        <v>279</v>
      </c>
      <c r="W59" s="3">
        <v>232</v>
      </c>
      <c r="X59" s="3">
        <v>192</v>
      </c>
      <c r="Y59" s="3">
        <v>5</v>
      </c>
      <c r="Z59" s="3">
        <v>0</v>
      </c>
      <c r="AA59" s="3">
        <v>0</v>
      </c>
    </row>
    <row r="60" spans="1:10" ht="30">
      <c r="A60" s="692"/>
      <c r="B60" s="440" t="s">
        <v>90</v>
      </c>
      <c r="C60" s="442">
        <v>0</v>
      </c>
      <c r="D60" s="442">
        <v>0</v>
      </c>
      <c r="E60" s="442">
        <v>0</v>
      </c>
      <c r="F60" s="442">
        <v>0</v>
      </c>
      <c r="G60" s="442">
        <v>0</v>
      </c>
      <c r="H60" s="442">
        <v>0</v>
      </c>
      <c r="I60" s="442">
        <v>0</v>
      </c>
      <c r="J60" s="442">
        <f>SUM(C60:I60)</f>
        <v>0</v>
      </c>
    </row>
    <row r="62" ht="15">
      <c r="C62" s="454" t="s">
        <v>35</v>
      </c>
    </row>
    <row r="63" spans="1:10" ht="45">
      <c r="A63" s="524" t="s">
        <v>112</v>
      </c>
      <c r="B63" s="439" t="s">
        <v>113</v>
      </c>
      <c r="C63" s="524" t="s">
        <v>72</v>
      </c>
      <c r="D63" s="524" t="s">
        <v>73</v>
      </c>
      <c r="E63" s="524" t="s">
        <v>74</v>
      </c>
      <c r="F63" s="524" t="s">
        <v>75</v>
      </c>
      <c r="G63" s="524" t="s">
        <v>13</v>
      </c>
      <c r="H63" s="524" t="s">
        <v>89</v>
      </c>
      <c r="I63" s="524" t="s">
        <v>76</v>
      </c>
      <c r="J63" s="524" t="s">
        <v>16</v>
      </c>
    </row>
    <row r="64" spans="1:10" ht="15">
      <c r="A64" s="524" t="s">
        <v>79</v>
      </c>
      <c r="B64" s="440" t="s">
        <v>80</v>
      </c>
      <c r="C64" s="442">
        <v>3</v>
      </c>
      <c r="D64" s="442">
        <v>0</v>
      </c>
      <c r="E64" s="442">
        <v>0</v>
      </c>
      <c r="F64" s="442">
        <v>0</v>
      </c>
      <c r="G64" s="442">
        <v>0</v>
      </c>
      <c r="H64" s="442">
        <v>0</v>
      </c>
      <c r="I64" s="442">
        <v>0</v>
      </c>
      <c r="J64" s="442">
        <f>SUM(C64:I64)</f>
        <v>3</v>
      </c>
    </row>
    <row r="65" spans="1:17" ht="15">
      <c r="A65" s="524" t="s">
        <v>82</v>
      </c>
      <c r="B65" s="440" t="s">
        <v>83</v>
      </c>
      <c r="C65" s="442">
        <v>167</v>
      </c>
      <c r="D65" s="442">
        <v>111</v>
      </c>
      <c r="E65" s="442">
        <v>90</v>
      </c>
      <c r="F65" s="442">
        <v>1</v>
      </c>
      <c r="G65" s="442">
        <v>0</v>
      </c>
      <c r="H65" s="442">
        <v>0</v>
      </c>
      <c r="I65" s="442">
        <v>0</v>
      </c>
      <c r="J65" s="442">
        <f>SUM(C65:I65)</f>
        <v>369</v>
      </c>
      <c r="Q65" s="3">
        <f>280+257</f>
        <v>537</v>
      </c>
    </row>
    <row r="66" spans="1:17" ht="45">
      <c r="A66" s="692"/>
      <c r="B66" s="440" t="s">
        <v>88</v>
      </c>
      <c r="C66" s="442">
        <v>225</v>
      </c>
      <c r="D66" s="442">
        <v>296</v>
      </c>
      <c r="E66" s="442">
        <v>216</v>
      </c>
      <c r="F66" s="442">
        <v>40</v>
      </c>
      <c r="G66" s="442">
        <v>0</v>
      </c>
      <c r="H66" s="442">
        <v>0</v>
      </c>
      <c r="I66" s="442">
        <v>0</v>
      </c>
      <c r="J66" s="442">
        <f>SUM(C66:I66)</f>
        <v>777</v>
      </c>
      <c r="Q66" s="3">
        <f>J5+J35+J43+J51+J58+J65</f>
        <v>1738</v>
      </c>
    </row>
    <row r="67" spans="1:10" ht="30">
      <c r="A67" s="692"/>
      <c r="B67" s="440" t="s">
        <v>90</v>
      </c>
      <c r="C67" s="442">
        <v>40</v>
      </c>
      <c r="D67" s="442">
        <v>1</v>
      </c>
      <c r="E67" s="442">
        <v>1</v>
      </c>
      <c r="F67" s="442">
        <v>0</v>
      </c>
      <c r="G67" s="442">
        <v>0</v>
      </c>
      <c r="H67" s="442">
        <v>0</v>
      </c>
      <c r="I67" s="442">
        <v>0</v>
      </c>
      <c r="J67" s="442">
        <f>SUM(C67:I67)</f>
        <v>42</v>
      </c>
    </row>
    <row r="68" ht="15">
      <c r="R68" s="3" t="s">
        <v>103</v>
      </c>
    </row>
    <row r="70" ht="15">
      <c r="C70" s="3" t="s">
        <v>40</v>
      </c>
    </row>
    <row r="71" spans="1:10" ht="45">
      <c r="A71" s="525" t="s">
        <v>112</v>
      </c>
      <c r="B71" s="39" t="s">
        <v>113</v>
      </c>
      <c r="C71" s="525" t="s">
        <v>72</v>
      </c>
      <c r="D71" s="525" t="s">
        <v>73</v>
      </c>
      <c r="E71" s="525" t="s">
        <v>74</v>
      </c>
      <c r="F71" s="525" t="s">
        <v>75</v>
      </c>
      <c r="G71" s="525" t="s">
        <v>13</v>
      </c>
      <c r="H71" s="525" t="s">
        <v>89</v>
      </c>
      <c r="I71" s="525" t="s">
        <v>76</v>
      </c>
      <c r="J71" s="525" t="s">
        <v>16</v>
      </c>
    </row>
    <row r="72" spans="1:16" ht="15">
      <c r="A72" s="525" t="s">
        <v>79</v>
      </c>
      <c r="B72" s="40" t="s">
        <v>80</v>
      </c>
      <c r="C72" s="282">
        <f>C34+C42+C50+C57+C64+C4+C25+C18+C11</f>
        <v>13</v>
      </c>
      <c r="D72" s="282">
        <f aca="true" t="shared" si="2" ref="D72:I72">D34+D42+D50+D57+D64+D4+D25+D18+D11</f>
        <v>0</v>
      </c>
      <c r="E72" s="282">
        <f t="shared" si="2"/>
        <v>4</v>
      </c>
      <c r="F72" s="282">
        <f t="shared" si="2"/>
        <v>0</v>
      </c>
      <c r="G72" s="282">
        <f t="shared" si="2"/>
        <v>0</v>
      </c>
      <c r="H72" s="282">
        <f t="shared" si="2"/>
        <v>0</v>
      </c>
      <c r="I72" s="282">
        <f t="shared" si="2"/>
        <v>0</v>
      </c>
      <c r="J72" s="282">
        <f>C72+D72+E72+F72+G72+H72+I72</f>
        <v>17</v>
      </c>
      <c r="K72" s="254"/>
      <c r="L72" s="254"/>
      <c r="M72" s="254"/>
      <c r="N72" s="254"/>
      <c r="O72" s="254"/>
      <c r="P72" s="254"/>
    </row>
    <row r="73" spans="1:16" ht="15">
      <c r="A73" s="525" t="s">
        <v>82</v>
      </c>
      <c r="B73" s="40" t="s">
        <v>83</v>
      </c>
      <c r="C73" s="282">
        <f>SUM(C5+C12+C19+C26+C35+C43+C51+C58+C65)</f>
        <v>686</v>
      </c>
      <c r="D73" s="282">
        <f aca="true" t="shared" si="3" ref="D73:I73">SUM(D5+D12+D19+D26+D35+D43+D51+D58+D65)</f>
        <v>556</v>
      </c>
      <c r="E73" s="282">
        <f t="shared" si="3"/>
        <v>499</v>
      </c>
      <c r="F73" s="282">
        <f>SUM(F5+F12+F19+F26+F35+F43+F51+F58+F65)</f>
        <v>80</v>
      </c>
      <c r="G73" s="282">
        <f t="shared" si="3"/>
        <v>6</v>
      </c>
      <c r="H73" s="282">
        <f>SUM(H5+H12+H19+H26+H35+H43+H51+H58+H65)</f>
        <v>0</v>
      </c>
      <c r="I73" s="282">
        <f t="shared" si="3"/>
        <v>0</v>
      </c>
      <c r="J73" s="282">
        <f>SUM(C73:I73)</f>
        <v>1827</v>
      </c>
      <c r="K73" s="254">
        <v>1830</v>
      </c>
      <c r="L73" s="254">
        <f>J73-K73</f>
        <v>-3</v>
      </c>
      <c r="M73" s="254"/>
      <c r="N73" s="254"/>
      <c r="O73" s="254"/>
      <c r="P73" s="254"/>
    </row>
    <row r="74" spans="1:10" ht="45">
      <c r="A74" s="696"/>
      <c r="B74" s="40" t="s">
        <v>88</v>
      </c>
      <c r="C74" s="282">
        <f>C36+C44+C52+C59+C66+C6+C27+C20+C13</f>
        <v>350</v>
      </c>
      <c r="D74" s="282">
        <f aca="true" t="shared" si="4" ref="D74:I75">D36+D44+D52+D59+D66+D6+D27+D20+D13</f>
        <v>592</v>
      </c>
      <c r="E74" s="282">
        <f t="shared" si="4"/>
        <v>607</v>
      </c>
      <c r="F74" s="282">
        <f t="shared" si="4"/>
        <v>74</v>
      </c>
      <c r="G74" s="282">
        <f t="shared" si="4"/>
        <v>16</v>
      </c>
      <c r="H74" s="282">
        <f t="shared" si="4"/>
        <v>1</v>
      </c>
      <c r="I74" s="282">
        <f t="shared" si="4"/>
        <v>0</v>
      </c>
      <c r="J74" s="282">
        <f>C74+D74+E74+F74+G74+H74+I74</f>
        <v>1640</v>
      </c>
    </row>
    <row r="75" spans="1:10" ht="30">
      <c r="A75" s="696"/>
      <c r="B75" s="40" t="s">
        <v>90</v>
      </c>
      <c r="C75" s="282">
        <f>C37+C45+C53+C60+C67+C7+C28+C21+C14</f>
        <v>388</v>
      </c>
      <c r="D75" s="282">
        <f t="shared" si="4"/>
        <v>254</v>
      </c>
      <c r="E75" s="282">
        <f t="shared" si="4"/>
        <v>266</v>
      </c>
      <c r="F75" s="282">
        <f t="shared" si="4"/>
        <v>30</v>
      </c>
      <c r="G75" s="282">
        <f t="shared" si="4"/>
        <v>3</v>
      </c>
      <c r="H75" s="282">
        <f t="shared" si="4"/>
        <v>0</v>
      </c>
      <c r="I75" s="282">
        <f t="shared" si="4"/>
        <v>0</v>
      </c>
      <c r="J75" s="282">
        <f>C75+D75+E75+F75+G75+H75+I75</f>
        <v>941</v>
      </c>
    </row>
    <row r="77" spans="2:5" s="283" customFormat="1" ht="55.5" customHeight="1">
      <c r="B77" s="400" t="s">
        <v>40</v>
      </c>
      <c r="E77" s="283" t="s">
        <v>159</v>
      </c>
    </row>
    <row r="78" s="283" customFormat="1" ht="15">
      <c r="B78" s="253"/>
    </row>
    <row r="79" spans="1:10" s="283" customFormat="1" ht="15">
      <c r="A79" s="693" t="s">
        <v>157</v>
      </c>
      <c r="B79" s="253" t="s">
        <v>179</v>
      </c>
      <c r="C79" s="283">
        <v>0</v>
      </c>
      <c r="D79" s="283">
        <v>0</v>
      </c>
      <c r="E79" s="283">
        <v>0</v>
      </c>
      <c r="F79" s="283">
        <v>4</v>
      </c>
      <c r="G79" s="283">
        <v>0</v>
      </c>
      <c r="H79" s="283">
        <f>H31</f>
        <v>0</v>
      </c>
      <c r="I79" s="283">
        <f>I31</f>
        <v>0</v>
      </c>
      <c r="J79" s="283">
        <f>C79+D79+E79+F79+G79+H79+I79</f>
        <v>4</v>
      </c>
    </row>
    <row r="80" spans="1:10" s="283" customFormat="1" ht="15">
      <c r="A80" s="693"/>
      <c r="B80" s="253" t="s">
        <v>176</v>
      </c>
      <c r="C80" s="283">
        <v>0</v>
      </c>
      <c r="D80" s="283">
        <v>0</v>
      </c>
      <c r="E80" s="283">
        <v>0</v>
      </c>
      <c r="F80" s="283">
        <v>4</v>
      </c>
      <c r="G80" s="283">
        <v>1</v>
      </c>
      <c r="H80" s="283">
        <v>0</v>
      </c>
      <c r="I80" s="283">
        <v>0</v>
      </c>
      <c r="J80" s="283">
        <f>C80+D80+E80+F80+G80+H80+I80</f>
        <v>5</v>
      </c>
    </row>
    <row r="81" spans="1:10" s="283" customFormat="1" ht="15">
      <c r="A81" s="693"/>
      <c r="B81" s="253" t="s">
        <v>156</v>
      </c>
      <c r="C81" s="283">
        <v>296</v>
      </c>
      <c r="D81" s="283">
        <v>109</v>
      </c>
      <c r="E81" s="283">
        <v>13</v>
      </c>
      <c r="F81" s="283">
        <v>4</v>
      </c>
      <c r="G81" s="283">
        <v>0</v>
      </c>
      <c r="J81" s="283">
        <f aca="true" t="shared" si="5" ref="J81:J98">C81+D81+E81+F81+G81+H81+I81</f>
        <v>422</v>
      </c>
    </row>
    <row r="82" spans="1:10" s="283" customFormat="1" ht="15">
      <c r="A82" s="693"/>
      <c r="B82" s="253" t="s">
        <v>155</v>
      </c>
      <c r="C82" s="283">
        <v>20</v>
      </c>
      <c r="D82" s="283">
        <v>0</v>
      </c>
      <c r="E82" s="283">
        <v>0</v>
      </c>
      <c r="F82" s="283">
        <v>0</v>
      </c>
      <c r="G82" s="283">
        <v>0</v>
      </c>
      <c r="H82" s="283">
        <v>0</v>
      </c>
      <c r="I82" s="283">
        <v>0</v>
      </c>
      <c r="J82" s="283">
        <f t="shared" si="5"/>
        <v>20</v>
      </c>
    </row>
    <row r="83" spans="2:23" s="283" customFormat="1" ht="15">
      <c r="B83" s="253"/>
      <c r="J83" s="283">
        <f t="shared" si="5"/>
        <v>0</v>
      </c>
      <c r="K83" s="283">
        <f>C79+C84</f>
        <v>1</v>
      </c>
      <c r="Q83" s="283">
        <f aca="true" t="shared" si="6" ref="Q83:W83">D79+D84</f>
        <v>2</v>
      </c>
      <c r="R83" s="283">
        <f t="shared" si="6"/>
        <v>67</v>
      </c>
      <c r="S83" s="283">
        <f t="shared" si="6"/>
        <v>5</v>
      </c>
      <c r="T83" s="283">
        <f t="shared" si="6"/>
        <v>1</v>
      </c>
      <c r="U83" s="283">
        <f t="shared" si="6"/>
        <v>1</v>
      </c>
      <c r="V83" s="283">
        <f t="shared" si="6"/>
        <v>0</v>
      </c>
      <c r="W83" s="283">
        <f t="shared" si="6"/>
        <v>77</v>
      </c>
    </row>
    <row r="84" spans="1:23" s="283" customFormat="1" ht="15">
      <c r="A84" s="693" t="s">
        <v>158</v>
      </c>
      <c r="B84" s="253" t="s">
        <v>179</v>
      </c>
      <c r="C84" s="283">
        <v>1</v>
      </c>
      <c r="D84" s="283">
        <v>2</v>
      </c>
      <c r="E84" s="283">
        <v>67</v>
      </c>
      <c r="F84" s="283">
        <v>1</v>
      </c>
      <c r="G84" s="283">
        <v>1</v>
      </c>
      <c r="H84" s="283">
        <f>H30</f>
        <v>1</v>
      </c>
      <c r="I84" s="283">
        <f>I30</f>
        <v>0</v>
      </c>
      <c r="J84" s="283">
        <f t="shared" si="5"/>
        <v>73</v>
      </c>
      <c r="K84" s="283">
        <f>C81+C86</f>
        <v>346</v>
      </c>
      <c r="Q84" s="283">
        <f aca="true" t="shared" si="7" ref="Q84:V84">D81+D86</f>
        <v>198</v>
      </c>
      <c r="R84" s="283">
        <f t="shared" si="7"/>
        <v>110</v>
      </c>
      <c r="S84" s="283">
        <f t="shared" si="7"/>
        <v>15</v>
      </c>
      <c r="T84" s="283">
        <f t="shared" si="7"/>
        <v>0</v>
      </c>
      <c r="U84" s="283">
        <f t="shared" si="7"/>
        <v>0</v>
      </c>
      <c r="V84" s="283">
        <f t="shared" si="7"/>
        <v>0</v>
      </c>
      <c r="W84" s="283">
        <f>J80+J85</f>
        <v>9</v>
      </c>
    </row>
    <row r="85" spans="1:23" s="283" customFormat="1" ht="15">
      <c r="A85" s="693"/>
      <c r="B85" s="253" t="s">
        <v>176</v>
      </c>
      <c r="C85" s="283">
        <v>0</v>
      </c>
      <c r="D85" s="283">
        <v>1</v>
      </c>
      <c r="E85" s="283">
        <v>1</v>
      </c>
      <c r="F85" s="283">
        <v>1</v>
      </c>
      <c r="G85" s="283">
        <v>1</v>
      </c>
      <c r="H85" s="283">
        <v>0</v>
      </c>
      <c r="I85" s="283">
        <v>0</v>
      </c>
      <c r="J85" s="283">
        <f t="shared" si="5"/>
        <v>4</v>
      </c>
      <c r="K85" s="283">
        <f>C80+C85</f>
        <v>0</v>
      </c>
      <c r="Q85" s="283">
        <f aca="true" t="shared" si="8" ref="Q85:V85">D80+D85</f>
        <v>1</v>
      </c>
      <c r="R85" s="283">
        <f t="shared" si="8"/>
        <v>1</v>
      </c>
      <c r="S85" s="283">
        <f t="shared" si="8"/>
        <v>5</v>
      </c>
      <c r="T85" s="283">
        <f t="shared" si="8"/>
        <v>2</v>
      </c>
      <c r="U85" s="283">
        <f t="shared" si="8"/>
        <v>0</v>
      </c>
      <c r="V85" s="283">
        <f t="shared" si="8"/>
        <v>0</v>
      </c>
      <c r="W85" s="283">
        <f>J81+J86</f>
        <v>669</v>
      </c>
    </row>
    <row r="86" spans="1:23" s="283" customFormat="1" ht="15">
      <c r="A86" s="693"/>
      <c r="B86" s="253" t="s">
        <v>156</v>
      </c>
      <c r="C86" s="283">
        <v>50</v>
      </c>
      <c r="D86" s="283">
        <v>89</v>
      </c>
      <c r="E86" s="283">
        <v>97</v>
      </c>
      <c r="F86" s="283">
        <v>11</v>
      </c>
      <c r="G86" s="283">
        <v>0</v>
      </c>
      <c r="J86" s="283">
        <f t="shared" si="5"/>
        <v>247</v>
      </c>
      <c r="K86" s="283">
        <f>C82+C87</f>
        <v>182</v>
      </c>
      <c r="Q86" s="283">
        <f aca="true" t="shared" si="9" ref="Q86:V86">D82+D87</f>
        <v>222</v>
      </c>
      <c r="R86" s="283">
        <f t="shared" si="9"/>
        <v>228</v>
      </c>
      <c r="S86" s="283">
        <f t="shared" si="9"/>
        <v>1</v>
      </c>
      <c r="T86" s="283">
        <f t="shared" si="9"/>
        <v>0</v>
      </c>
      <c r="U86" s="283">
        <f t="shared" si="9"/>
        <v>0</v>
      </c>
      <c r="V86" s="283">
        <f t="shared" si="9"/>
        <v>0</v>
      </c>
      <c r="W86" s="283">
        <f>J82+J87</f>
        <v>633</v>
      </c>
    </row>
    <row r="87" spans="1:23" s="283" customFormat="1" ht="15">
      <c r="A87" s="693"/>
      <c r="B87" s="253" t="s">
        <v>155</v>
      </c>
      <c r="C87" s="283">
        <v>162</v>
      </c>
      <c r="D87" s="283">
        <v>222</v>
      </c>
      <c r="E87" s="283">
        <v>228</v>
      </c>
      <c r="F87" s="283">
        <v>1</v>
      </c>
      <c r="G87" s="283">
        <v>0</v>
      </c>
      <c r="H87" s="283">
        <v>0</v>
      </c>
      <c r="I87" s="283">
        <v>0</v>
      </c>
      <c r="J87" s="283">
        <f t="shared" si="5"/>
        <v>613</v>
      </c>
      <c r="K87" s="283">
        <f>K83+K84+K85+K86</f>
        <v>529</v>
      </c>
      <c r="Q87" s="283">
        <f aca="true" t="shared" si="10" ref="Q87:W87">Q83+Q84+Q85+Q86</f>
        <v>423</v>
      </c>
      <c r="R87" s="283">
        <f t="shared" si="10"/>
        <v>406</v>
      </c>
      <c r="S87" s="283">
        <f t="shared" si="10"/>
        <v>26</v>
      </c>
      <c r="T87" s="283">
        <f t="shared" si="10"/>
        <v>3</v>
      </c>
      <c r="U87" s="283">
        <f t="shared" si="10"/>
        <v>1</v>
      </c>
      <c r="V87" s="283">
        <f t="shared" si="10"/>
        <v>0</v>
      </c>
      <c r="W87" s="283">
        <f t="shared" si="10"/>
        <v>1388</v>
      </c>
    </row>
    <row r="88" spans="2:5" s="283" customFormat="1" ht="15">
      <c r="B88" s="253"/>
      <c r="E88" s="283" t="s">
        <v>160</v>
      </c>
    </row>
    <row r="89" spans="1:10" s="283" customFormat="1" ht="15">
      <c r="A89" s="693" t="s">
        <v>157</v>
      </c>
      <c r="B89" s="253" t="s">
        <v>179</v>
      </c>
      <c r="J89" s="283">
        <f t="shared" si="5"/>
        <v>0</v>
      </c>
    </row>
    <row r="90" spans="1:2" s="283" customFormat="1" ht="15">
      <c r="A90" s="693"/>
      <c r="B90" s="253" t="s">
        <v>176</v>
      </c>
    </row>
    <row r="91" spans="1:10" s="283" customFormat="1" ht="15">
      <c r="A91" s="693"/>
      <c r="B91" s="253" t="s">
        <v>156</v>
      </c>
      <c r="C91" s="283">
        <v>125</v>
      </c>
      <c r="D91" s="283">
        <v>52</v>
      </c>
      <c r="E91" s="283">
        <v>60</v>
      </c>
      <c r="F91" s="283">
        <v>4</v>
      </c>
      <c r="G91" s="283">
        <v>0</v>
      </c>
      <c r="J91" s="283">
        <f t="shared" si="5"/>
        <v>241</v>
      </c>
    </row>
    <row r="92" spans="1:10" s="283" customFormat="1" ht="15">
      <c r="A92" s="693"/>
      <c r="B92" s="253" t="s">
        <v>155</v>
      </c>
      <c r="C92" s="283">
        <v>0</v>
      </c>
      <c r="D92" s="283">
        <v>0</v>
      </c>
      <c r="E92" s="283">
        <v>0</v>
      </c>
      <c r="F92" s="283">
        <v>0</v>
      </c>
      <c r="G92" s="283">
        <v>0</v>
      </c>
      <c r="H92" s="283">
        <v>0</v>
      </c>
      <c r="I92" s="283">
        <v>0</v>
      </c>
      <c r="J92" s="283">
        <f t="shared" si="5"/>
        <v>0</v>
      </c>
    </row>
    <row r="93" spans="2:10" s="283" customFormat="1" ht="15">
      <c r="B93" s="253"/>
      <c r="J93" s="283">
        <f t="shared" si="5"/>
        <v>0</v>
      </c>
    </row>
    <row r="94" spans="1:23" s="283" customFormat="1" ht="15">
      <c r="A94" s="693" t="s">
        <v>158</v>
      </c>
      <c r="B94" s="253" t="s">
        <v>179</v>
      </c>
      <c r="J94" s="283">
        <f t="shared" si="5"/>
        <v>0</v>
      </c>
      <c r="K94" s="283">
        <f>C89+C94</f>
        <v>0</v>
      </c>
      <c r="Q94" s="283">
        <f aca="true" t="shared" si="11" ref="Q94:W94">D89+D94</f>
        <v>0</v>
      </c>
      <c r="R94" s="283">
        <f t="shared" si="11"/>
        <v>0</v>
      </c>
      <c r="S94" s="283">
        <f t="shared" si="11"/>
        <v>0</v>
      </c>
      <c r="T94" s="283">
        <f t="shared" si="11"/>
        <v>0</v>
      </c>
      <c r="U94" s="283">
        <f t="shared" si="11"/>
        <v>0</v>
      </c>
      <c r="V94" s="283">
        <f t="shared" si="11"/>
        <v>0</v>
      </c>
      <c r="W94" s="283">
        <f t="shared" si="11"/>
        <v>0</v>
      </c>
    </row>
    <row r="95" spans="1:2" s="283" customFormat="1" ht="15">
      <c r="A95" s="693"/>
      <c r="B95" s="253" t="s">
        <v>176</v>
      </c>
    </row>
    <row r="96" spans="1:23" s="283" customFormat="1" ht="15">
      <c r="A96" s="693"/>
      <c r="B96" s="253" t="s">
        <v>156</v>
      </c>
      <c r="C96" s="283">
        <v>64</v>
      </c>
      <c r="D96" s="283">
        <v>156</v>
      </c>
      <c r="E96" s="283">
        <v>124</v>
      </c>
      <c r="F96" s="283">
        <v>6</v>
      </c>
      <c r="J96" s="283">
        <f t="shared" si="5"/>
        <v>350</v>
      </c>
      <c r="K96" s="283">
        <f>C91+C96</f>
        <v>189</v>
      </c>
      <c r="Q96" s="283">
        <f aca="true" t="shared" si="12" ref="Q96:W97">D91+D96</f>
        <v>208</v>
      </c>
      <c r="R96" s="283">
        <f t="shared" si="12"/>
        <v>184</v>
      </c>
      <c r="S96" s="283">
        <f t="shared" si="12"/>
        <v>10</v>
      </c>
      <c r="T96" s="283">
        <f t="shared" si="12"/>
        <v>0</v>
      </c>
      <c r="U96" s="283">
        <f t="shared" si="12"/>
        <v>0</v>
      </c>
      <c r="V96" s="283">
        <f t="shared" si="12"/>
        <v>0</v>
      </c>
      <c r="W96" s="283">
        <f t="shared" si="12"/>
        <v>591</v>
      </c>
    </row>
    <row r="97" spans="1:23" s="283" customFormat="1" ht="15">
      <c r="A97" s="693"/>
      <c r="B97" s="253" t="s">
        <v>155</v>
      </c>
      <c r="C97" s="283">
        <v>10</v>
      </c>
      <c r="D97" s="283">
        <v>9</v>
      </c>
      <c r="E97" s="283">
        <v>8</v>
      </c>
      <c r="F97" s="283">
        <v>0</v>
      </c>
      <c r="G97" s="283">
        <v>0</v>
      </c>
      <c r="H97" s="283">
        <v>0</v>
      </c>
      <c r="I97" s="283">
        <v>0</v>
      </c>
      <c r="J97" s="283">
        <f t="shared" si="5"/>
        <v>27</v>
      </c>
      <c r="K97" s="283">
        <f>C92+C97</f>
        <v>10</v>
      </c>
      <c r="Q97" s="283">
        <f t="shared" si="12"/>
        <v>9</v>
      </c>
      <c r="R97" s="283">
        <f t="shared" si="12"/>
        <v>8</v>
      </c>
      <c r="S97" s="283">
        <f t="shared" si="12"/>
        <v>0</v>
      </c>
      <c r="T97" s="283">
        <f t="shared" si="12"/>
        <v>0</v>
      </c>
      <c r="U97" s="283">
        <f t="shared" si="12"/>
        <v>0</v>
      </c>
      <c r="V97" s="283">
        <f t="shared" si="12"/>
        <v>0</v>
      </c>
      <c r="W97" s="283">
        <f t="shared" si="12"/>
        <v>27</v>
      </c>
    </row>
    <row r="98" spans="2:24" s="283" customFormat="1" ht="15">
      <c r="B98" s="253"/>
      <c r="J98" s="283">
        <f t="shared" si="5"/>
        <v>0</v>
      </c>
      <c r="K98" s="283">
        <f>K94+K96+K97</f>
        <v>199</v>
      </c>
      <c r="Q98" s="283">
        <f aca="true" t="shared" si="13" ref="Q98:W98">Q94+Q96+Q97</f>
        <v>217</v>
      </c>
      <c r="R98" s="283">
        <f t="shared" si="13"/>
        <v>192</v>
      </c>
      <c r="S98" s="283">
        <f t="shared" si="13"/>
        <v>10</v>
      </c>
      <c r="T98" s="283">
        <f t="shared" si="13"/>
        <v>0</v>
      </c>
      <c r="U98" s="283">
        <f t="shared" si="13"/>
        <v>0</v>
      </c>
      <c r="V98" s="283">
        <f t="shared" si="13"/>
        <v>0</v>
      </c>
      <c r="W98" s="283">
        <f t="shared" si="13"/>
        <v>618</v>
      </c>
      <c r="X98" s="283">
        <f>W94+W96+W97</f>
        <v>618</v>
      </c>
    </row>
    <row r="99" s="283" customFormat="1" ht="15">
      <c r="B99" s="253"/>
    </row>
    <row r="100" spans="2:23" s="283" customFormat="1" ht="15">
      <c r="B100" s="253"/>
      <c r="K100" s="283">
        <f>K83+K94</f>
        <v>1</v>
      </c>
      <c r="Q100" s="283">
        <f aca="true" t="shared" si="14" ref="Q100:W100">Q83+Q94</f>
        <v>2</v>
      </c>
      <c r="R100" s="283">
        <f t="shared" si="14"/>
        <v>67</v>
      </c>
      <c r="S100" s="283">
        <f t="shared" si="14"/>
        <v>5</v>
      </c>
      <c r="T100" s="283">
        <f t="shared" si="14"/>
        <v>1</v>
      </c>
      <c r="U100" s="283">
        <f t="shared" si="14"/>
        <v>1</v>
      </c>
      <c r="V100" s="283">
        <f t="shared" si="14"/>
        <v>0</v>
      </c>
      <c r="W100" s="283">
        <f t="shared" si="14"/>
        <v>77</v>
      </c>
    </row>
    <row r="101" spans="2:23" s="283" customFormat="1" ht="15">
      <c r="B101" s="253"/>
      <c r="K101" s="283">
        <f aca="true" t="shared" si="15" ref="K101:W101">K84+K96</f>
        <v>535</v>
      </c>
      <c r="Q101" s="283">
        <f t="shared" si="15"/>
        <v>406</v>
      </c>
      <c r="R101" s="283">
        <f t="shared" si="15"/>
        <v>294</v>
      </c>
      <c r="S101" s="283">
        <f t="shared" si="15"/>
        <v>25</v>
      </c>
      <c r="T101" s="283">
        <f t="shared" si="15"/>
        <v>0</v>
      </c>
      <c r="U101" s="283">
        <f t="shared" si="15"/>
        <v>0</v>
      </c>
      <c r="V101" s="283">
        <f t="shared" si="15"/>
        <v>0</v>
      </c>
      <c r="W101" s="283">
        <f t="shared" si="15"/>
        <v>600</v>
      </c>
    </row>
    <row r="102" spans="2:23" s="283" customFormat="1" ht="15">
      <c r="B102" s="253"/>
      <c r="K102" s="283">
        <f aca="true" t="shared" si="16" ref="K102:W102">K86+K97</f>
        <v>192</v>
      </c>
      <c r="Q102" s="283">
        <f t="shared" si="16"/>
        <v>231</v>
      </c>
      <c r="R102" s="283">
        <f t="shared" si="16"/>
        <v>236</v>
      </c>
      <c r="S102" s="283">
        <f t="shared" si="16"/>
        <v>1</v>
      </c>
      <c r="T102" s="283">
        <f t="shared" si="16"/>
        <v>0</v>
      </c>
      <c r="U102" s="283">
        <f t="shared" si="16"/>
        <v>0</v>
      </c>
      <c r="V102" s="283">
        <f t="shared" si="16"/>
        <v>0</v>
      </c>
      <c r="W102" s="283">
        <f t="shared" si="16"/>
        <v>660</v>
      </c>
    </row>
    <row r="103" spans="2:24" s="283" customFormat="1" ht="15">
      <c r="B103" s="253"/>
      <c r="K103" s="283">
        <f>K87+K98</f>
        <v>728</v>
      </c>
      <c r="Q103" s="283">
        <f aca="true" t="shared" si="17" ref="Q103:W103">Q87+Q98</f>
        <v>640</v>
      </c>
      <c r="R103" s="283">
        <f t="shared" si="17"/>
        <v>598</v>
      </c>
      <c r="S103" s="283">
        <f t="shared" si="17"/>
        <v>36</v>
      </c>
      <c r="T103" s="283">
        <f t="shared" si="17"/>
        <v>3</v>
      </c>
      <c r="U103" s="283">
        <f t="shared" si="17"/>
        <v>1</v>
      </c>
      <c r="V103" s="283">
        <f t="shared" si="17"/>
        <v>0</v>
      </c>
      <c r="W103" s="283">
        <f t="shared" si="17"/>
        <v>2006</v>
      </c>
      <c r="X103" s="283">
        <f>W100+W101+W102</f>
        <v>1337</v>
      </c>
    </row>
    <row r="104" s="283" customFormat="1" ht="15">
      <c r="B104" s="253"/>
    </row>
    <row r="105" s="283" customFormat="1" ht="15">
      <c r="B105" s="253"/>
    </row>
    <row r="106" spans="2:10" s="283" customFormat="1" ht="15">
      <c r="B106" s="253"/>
      <c r="C106" s="283">
        <f>C79+C89</f>
        <v>0</v>
      </c>
      <c r="D106" s="283">
        <f aca="true" t="shared" si="18" ref="D106:I106">D79+D89</f>
        <v>0</v>
      </c>
      <c r="E106" s="283">
        <f t="shared" si="18"/>
        <v>0</v>
      </c>
      <c r="F106" s="283">
        <f t="shared" si="18"/>
        <v>4</v>
      </c>
      <c r="G106" s="283">
        <f t="shared" si="18"/>
        <v>0</v>
      </c>
      <c r="H106" s="283">
        <f t="shared" si="18"/>
        <v>0</v>
      </c>
      <c r="I106" s="283">
        <f t="shared" si="18"/>
        <v>0</v>
      </c>
      <c r="J106" s="283">
        <f>J79+J89</f>
        <v>4</v>
      </c>
    </row>
    <row r="107" spans="2:10" s="283" customFormat="1" ht="15">
      <c r="B107" s="253"/>
      <c r="C107" s="283">
        <f aca="true" t="shared" si="19" ref="C107:J107">C80+C90</f>
        <v>0</v>
      </c>
      <c r="D107" s="283">
        <f t="shared" si="19"/>
        <v>0</v>
      </c>
      <c r="E107" s="283">
        <f t="shared" si="19"/>
        <v>0</v>
      </c>
      <c r="F107" s="283">
        <f t="shared" si="19"/>
        <v>4</v>
      </c>
      <c r="G107" s="283">
        <f t="shared" si="19"/>
        <v>1</v>
      </c>
      <c r="H107" s="283">
        <f t="shared" si="19"/>
        <v>0</v>
      </c>
      <c r="I107" s="283">
        <f t="shared" si="19"/>
        <v>0</v>
      </c>
      <c r="J107" s="283">
        <f t="shared" si="19"/>
        <v>5</v>
      </c>
    </row>
    <row r="108" spans="2:11" s="283" customFormat="1" ht="15">
      <c r="B108" s="253"/>
      <c r="C108" s="283">
        <f aca="true" t="shared" si="20" ref="C108:J108">C81+C91</f>
        <v>421</v>
      </c>
      <c r="D108" s="283">
        <f t="shared" si="20"/>
        <v>161</v>
      </c>
      <c r="E108" s="283">
        <f t="shared" si="20"/>
        <v>73</v>
      </c>
      <c r="F108" s="283">
        <f t="shared" si="20"/>
        <v>8</v>
      </c>
      <c r="G108" s="283">
        <f t="shared" si="20"/>
        <v>0</v>
      </c>
      <c r="H108" s="283">
        <f t="shared" si="20"/>
        <v>0</v>
      </c>
      <c r="I108" s="283">
        <f t="shared" si="20"/>
        <v>0</v>
      </c>
      <c r="J108" s="283">
        <f t="shared" si="20"/>
        <v>663</v>
      </c>
      <c r="K108" s="283">
        <f>162+239</f>
        <v>401</v>
      </c>
    </row>
    <row r="109" spans="2:10" s="283" customFormat="1" ht="15">
      <c r="B109" s="253"/>
      <c r="C109" s="283">
        <f aca="true" t="shared" si="21" ref="C109:J109">C82+C92</f>
        <v>20</v>
      </c>
      <c r="D109" s="283">
        <f t="shared" si="21"/>
        <v>0</v>
      </c>
      <c r="E109" s="283">
        <f t="shared" si="21"/>
        <v>0</v>
      </c>
      <c r="F109" s="283">
        <f t="shared" si="21"/>
        <v>0</v>
      </c>
      <c r="G109" s="283">
        <f t="shared" si="21"/>
        <v>0</v>
      </c>
      <c r="H109" s="283">
        <f t="shared" si="21"/>
        <v>0</v>
      </c>
      <c r="I109" s="283">
        <f t="shared" si="21"/>
        <v>0</v>
      </c>
      <c r="J109" s="283">
        <f t="shared" si="21"/>
        <v>20</v>
      </c>
    </row>
    <row r="110" spans="2:10" s="283" customFormat="1" ht="15">
      <c r="B110" s="253"/>
      <c r="C110" s="283">
        <f>SUM(C106:C109)</f>
        <v>441</v>
      </c>
      <c r="D110" s="283">
        <f aca="true" t="shared" si="22" ref="D110:I110">SUM(D106:D109)</f>
        <v>161</v>
      </c>
      <c r="E110" s="283">
        <f t="shared" si="22"/>
        <v>73</v>
      </c>
      <c r="F110" s="283">
        <f t="shared" si="22"/>
        <v>16</v>
      </c>
      <c r="G110" s="283">
        <f t="shared" si="22"/>
        <v>1</v>
      </c>
      <c r="H110" s="283">
        <f t="shared" si="22"/>
        <v>0</v>
      </c>
      <c r="I110" s="283">
        <f t="shared" si="22"/>
        <v>0</v>
      </c>
      <c r="J110" s="283">
        <f>SUM(J106:J109)</f>
        <v>692</v>
      </c>
    </row>
    <row r="111" s="283" customFormat="1" ht="15">
      <c r="B111" s="253"/>
    </row>
    <row r="112" spans="2:10" s="283" customFormat="1" ht="15">
      <c r="B112" s="253"/>
      <c r="C112" s="283">
        <f>C84+C94</f>
        <v>1</v>
      </c>
      <c r="D112" s="283">
        <f aca="true" t="shared" si="23" ref="D112:J112">D84+D94</f>
        <v>2</v>
      </c>
      <c r="E112" s="283">
        <f t="shared" si="23"/>
        <v>67</v>
      </c>
      <c r="F112" s="283">
        <f t="shared" si="23"/>
        <v>1</v>
      </c>
      <c r="G112" s="283">
        <f t="shared" si="23"/>
        <v>1</v>
      </c>
      <c r="H112" s="283">
        <f t="shared" si="23"/>
        <v>1</v>
      </c>
      <c r="I112" s="283">
        <f t="shared" si="23"/>
        <v>0</v>
      </c>
      <c r="J112" s="283">
        <f t="shared" si="23"/>
        <v>73</v>
      </c>
    </row>
    <row r="113" spans="2:10" s="283" customFormat="1" ht="15">
      <c r="B113" s="253"/>
      <c r="C113" s="283">
        <f aca="true" t="shared" si="24" ref="C113:J113">C85+C95</f>
        <v>0</v>
      </c>
      <c r="D113" s="283">
        <f t="shared" si="24"/>
        <v>1</v>
      </c>
      <c r="E113" s="283">
        <f t="shared" si="24"/>
        <v>1</v>
      </c>
      <c r="F113" s="283">
        <f t="shared" si="24"/>
        <v>1</v>
      </c>
      <c r="G113" s="283">
        <f t="shared" si="24"/>
        <v>1</v>
      </c>
      <c r="H113" s="283">
        <f t="shared" si="24"/>
        <v>0</v>
      </c>
      <c r="I113" s="283">
        <f t="shared" si="24"/>
        <v>0</v>
      </c>
      <c r="J113" s="283">
        <f t="shared" si="24"/>
        <v>4</v>
      </c>
    </row>
    <row r="114" spans="2:11" s="283" customFormat="1" ht="15">
      <c r="B114" s="253"/>
      <c r="C114" s="283">
        <f aca="true" t="shared" si="25" ref="C114:J114">C86+C96</f>
        <v>114</v>
      </c>
      <c r="D114" s="283">
        <f t="shared" si="25"/>
        <v>245</v>
      </c>
      <c r="E114" s="283">
        <f t="shared" si="25"/>
        <v>221</v>
      </c>
      <c r="F114" s="283">
        <f t="shared" si="25"/>
        <v>17</v>
      </c>
      <c r="G114" s="283">
        <f t="shared" si="25"/>
        <v>0</v>
      </c>
      <c r="H114" s="283">
        <f t="shared" si="25"/>
        <v>0</v>
      </c>
      <c r="I114" s="283">
        <f t="shared" si="25"/>
        <v>0</v>
      </c>
      <c r="J114" s="283">
        <f t="shared" si="25"/>
        <v>597</v>
      </c>
      <c r="K114" s="283">
        <f>137+278</f>
        <v>415</v>
      </c>
    </row>
    <row r="115" spans="2:11" s="283" customFormat="1" ht="15">
      <c r="B115" s="253"/>
      <c r="C115" s="283">
        <f aca="true" t="shared" si="26" ref="C115:J115">C87+C97</f>
        <v>172</v>
      </c>
      <c r="D115" s="283">
        <f t="shared" si="26"/>
        <v>231</v>
      </c>
      <c r="E115" s="283">
        <f t="shared" si="26"/>
        <v>236</v>
      </c>
      <c r="F115" s="283">
        <f t="shared" si="26"/>
        <v>1</v>
      </c>
      <c r="G115" s="283">
        <f t="shared" si="26"/>
        <v>0</v>
      </c>
      <c r="H115" s="283">
        <f t="shared" si="26"/>
        <v>0</v>
      </c>
      <c r="I115" s="283">
        <f t="shared" si="26"/>
        <v>0</v>
      </c>
      <c r="J115" s="283">
        <f t="shared" si="26"/>
        <v>640</v>
      </c>
      <c r="K115" s="283">
        <f>24+87</f>
        <v>111</v>
      </c>
    </row>
    <row r="116" spans="2:10" s="283" customFormat="1" ht="15">
      <c r="B116" s="253"/>
      <c r="C116" s="283">
        <f>SUM(C112:C115)</f>
        <v>287</v>
      </c>
      <c r="D116" s="283">
        <f aca="true" t="shared" si="27" ref="D116:I116">SUM(D112:D115)</f>
        <v>479</v>
      </c>
      <c r="E116" s="283">
        <f t="shared" si="27"/>
        <v>525</v>
      </c>
      <c r="F116" s="283">
        <f t="shared" si="27"/>
        <v>20</v>
      </c>
      <c r="G116" s="283">
        <f t="shared" si="27"/>
        <v>2</v>
      </c>
      <c r="H116" s="283">
        <f t="shared" si="27"/>
        <v>1</v>
      </c>
      <c r="I116" s="283">
        <f t="shared" si="27"/>
        <v>0</v>
      </c>
      <c r="J116" s="283">
        <f>SUM(J112:J115)</f>
        <v>1314</v>
      </c>
    </row>
    <row r="117" s="283" customFormat="1" ht="15">
      <c r="B117" s="253"/>
    </row>
    <row r="118" s="283" customFormat="1" ht="15">
      <c r="B118" s="253"/>
    </row>
  </sheetData>
  <sheetProtection/>
  <mergeCells count="16">
    <mergeCell ref="A1:C1"/>
    <mergeCell ref="G1:J1"/>
    <mergeCell ref="A6:A7"/>
    <mergeCell ref="A13:A14"/>
    <mergeCell ref="A66:A67"/>
    <mergeCell ref="A74:A75"/>
    <mergeCell ref="A20:A21"/>
    <mergeCell ref="A27:A28"/>
    <mergeCell ref="A36:A37"/>
    <mergeCell ref="A44:A45"/>
    <mergeCell ref="A52:A53"/>
    <mergeCell ref="A59:A60"/>
    <mergeCell ref="A79:A82"/>
    <mergeCell ref="A84:A87"/>
    <mergeCell ref="A89:A92"/>
    <mergeCell ref="A94:A97"/>
  </mergeCells>
  <printOptions/>
  <pageMargins left="0.54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view="pageBreakPreview" zoomScale="77" zoomScaleNormal="130" zoomScaleSheetLayoutView="77" zoomScalePageLayoutView="0" workbookViewId="0" topLeftCell="A1">
      <selection activeCell="O7" sqref="O7"/>
    </sheetView>
  </sheetViews>
  <sheetFormatPr defaultColWidth="9.140625" defaultRowHeight="12.75"/>
  <cols>
    <col min="1" max="1" width="11.00390625" style="1" customWidth="1"/>
    <col min="2" max="2" width="40.7109375" style="2" customWidth="1"/>
    <col min="3" max="3" width="17.421875" style="1" customWidth="1"/>
    <col min="4" max="4" width="14.28125" style="1" customWidth="1"/>
    <col min="5" max="5" width="13.8515625" style="1" customWidth="1"/>
    <col min="6" max="6" width="16.8515625" style="1" customWidth="1"/>
    <col min="7" max="7" width="13.57421875" style="1" customWidth="1"/>
    <col min="8" max="8" width="16.57421875" style="1" customWidth="1"/>
    <col min="9" max="9" width="22.57421875" style="1" customWidth="1"/>
    <col min="10" max="10" width="18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694" t="s">
        <v>103</v>
      </c>
      <c r="B1" s="694"/>
      <c r="C1" s="694"/>
      <c r="D1" s="6"/>
      <c r="E1" s="6"/>
      <c r="F1" s="6"/>
      <c r="G1" s="695" t="s">
        <v>143</v>
      </c>
      <c r="H1" s="695"/>
      <c r="I1" s="695"/>
      <c r="J1" s="695"/>
    </row>
    <row r="2" spans="1:10" ht="29.25" customHeight="1">
      <c r="A2" s="701" t="s">
        <v>334</v>
      </c>
      <c r="B2" s="701"/>
      <c r="C2" s="701"/>
      <c r="D2" s="701"/>
      <c r="E2" s="701"/>
      <c r="F2" s="701"/>
      <c r="G2" s="46"/>
      <c r="H2" s="46"/>
      <c r="I2" s="702"/>
      <c r="J2" s="702"/>
    </row>
    <row r="3" spans="1:10" ht="22.5" customHeight="1">
      <c r="A3" s="46"/>
      <c r="B3" s="7"/>
      <c r="C3" s="46"/>
      <c r="D3" s="46"/>
      <c r="E3" s="46"/>
      <c r="F3" s="46"/>
      <c r="G3" s="46"/>
      <c r="H3" s="46"/>
      <c r="I3" s="46"/>
      <c r="J3" s="46"/>
    </row>
    <row r="4" spans="1:10" s="3" customFormat="1" ht="46.5" customHeight="1">
      <c r="A4" s="71" t="s">
        <v>112</v>
      </c>
      <c r="B4" s="71" t="s">
        <v>113</v>
      </c>
      <c r="C4" s="71" t="s">
        <v>72</v>
      </c>
      <c r="D4" s="71" t="s">
        <v>73</v>
      </c>
      <c r="E4" s="71" t="s">
        <v>74</v>
      </c>
      <c r="F4" s="71" t="s">
        <v>75</v>
      </c>
      <c r="G4" s="71" t="s">
        <v>13</v>
      </c>
      <c r="H4" s="71" t="s">
        <v>89</v>
      </c>
      <c r="I4" s="71" t="s">
        <v>76</v>
      </c>
      <c r="J4" s="71" t="s">
        <v>16</v>
      </c>
    </row>
    <row r="5" spans="1:10" s="3" customFormat="1" ht="52.5" customHeight="1">
      <c r="A5" s="71" t="s">
        <v>77</v>
      </c>
      <c r="B5" s="26" t="s">
        <v>169</v>
      </c>
      <c r="C5" s="70">
        <f>'Aug-20'!D220</f>
        <v>678</v>
      </c>
      <c r="D5" s="70">
        <f>'Aug-20'!H220</f>
        <v>561</v>
      </c>
      <c r="E5" s="70">
        <f>'Aug-20'!L220</f>
        <v>510</v>
      </c>
      <c r="F5" s="70">
        <f>'Aug-20'!P220</f>
        <v>80</v>
      </c>
      <c r="G5" s="70">
        <f>'Aug-20'!T220</f>
        <v>6</v>
      </c>
      <c r="H5" s="70">
        <f>'Aug-20'!X220</f>
        <v>0</v>
      </c>
      <c r="I5" s="70">
        <v>0</v>
      </c>
      <c r="J5" s="70">
        <f aca="true" t="shared" si="0" ref="J5:J10">C5+D5+E5+F5+G5+H5+I5</f>
        <v>1835</v>
      </c>
    </row>
    <row r="6" spans="1:11" s="3" customFormat="1" ht="52.5" customHeight="1">
      <c r="A6" s="71" t="s">
        <v>78</v>
      </c>
      <c r="B6" s="26" t="s">
        <v>170</v>
      </c>
      <c r="C6" s="70">
        <f>'Aug-20'!F163+'Aug-20'!H163</f>
        <v>237464</v>
      </c>
      <c r="D6" s="70">
        <f>'Aug-20'!L163</f>
        <v>62813</v>
      </c>
      <c r="E6" s="70">
        <f>'Aug-20'!N163</f>
        <v>58213</v>
      </c>
      <c r="F6" s="70">
        <f>'Aug-20'!S163</f>
        <v>25873</v>
      </c>
      <c r="G6" s="70">
        <f>'Aug-20'!Z163</f>
        <v>5673</v>
      </c>
      <c r="H6" s="70">
        <f>'Aug-20'!AF163</f>
        <v>36</v>
      </c>
      <c r="I6" s="70">
        <f>'Aug-20'!AI163</f>
        <v>462</v>
      </c>
      <c r="J6" s="79">
        <f t="shared" si="0"/>
        <v>390534</v>
      </c>
      <c r="K6" s="5"/>
    </row>
    <row r="7" spans="1:10" s="3" customFormat="1" ht="52.5" customHeight="1">
      <c r="A7" s="71" t="s">
        <v>79</v>
      </c>
      <c r="B7" s="26" t="s">
        <v>171</v>
      </c>
      <c r="C7" s="70">
        <f>'Aug-20 replaced'!C72</f>
        <v>13</v>
      </c>
      <c r="D7" s="417">
        <f>'Aug-20 replaced'!D72</f>
        <v>0</v>
      </c>
      <c r="E7" s="417">
        <f>'Aug-20 replaced'!E72</f>
        <v>4</v>
      </c>
      <c r="F7" s="417">
        <f>'Aug-20 replaced'!F72</f>
        <v>0</v>
      </c>
      <c r="G7" s="417">
        <f>'Aug-20 replaced'!G72</f>
        <v>0</v>
      </c>
      <c r="H7" s="417">
        <f>'Aug-20 replaced'!H72</f>
        <v>0</v>
      </c>
      <c r="I7" s="417">
        <f>'Aug-20 replaced'!I72</f>
        <v>0</v>
      </c>
      <c r="J7" s="252">
        <f t="shared" si="0"/>
        <v>17</v>
      </c>
    </row>
    <row r="8" spans="1:10" s="3" customFormat="1" ht="52.5" customHeight="1">
      <c r="A8" s="71" t="s">
        <v>81</v>
      </c>
      <c r="B8" s="26" t="s">
        <v>216</v>
      </c>
      <c r="C8" s="70">
        <f aca="true" t="shared" si="1" ref="C8:I8">C5+C7</f>
        <v>691</v>
      </c>
      <c r="D8" s="381">
        <f t="shared" si="1"/>
        <v>561</v>
      </c>
      <c r="E8" s="381">
        <f t="shared" si="1"/>
        <v>514</v>
      </c>
      <c r="F8" s="381">
        <f t="shared" si="1"/>
        <v>80</v>
      </c>
      <c r="G8" s="381">
        <f t="shared" si="1"/>
        <v>6</v>
      </c>
      <c r="H8" s="381">
        <f t="shared" si="1"/>
        <v>0</v>
      </c>
      <c r="I8" s="381">
        <f t="shared" si="1"/>
        <v>0</v>
      </c>
      <c r="J8" s="79">
        <f t="shared" si="0"/>
        <v>1852</v>
      </c>
    </row>
    <row r="9" spans="1:10" s="3" customFormat="1" ht="52.5" customHeight="1">
      <c r="A9" s="71" t="s">
        <v>82</v>
      </c>
      <c r="B9" s="26" t="s">
        <v>83</v>
      </c>
      <c r="C9" s="70">
        <f>'Aug-20 replaced'!C73</f>
        <v>686</v>
      </c>
      <c r="D9" s="417">
        <f>'Aug-20 replaced'!D73</f>
        <v>556</v>
      </c>
      <c r="E9" s="417">
        <f>'Aug-20 replaced'!E73</f>
        <v>499</v>
      </c>
      <c r="F9" s="417">
        <f>'Aug-20 replaced'!F73</f>
        <v>80</v>
      </c>
      <c r="G9" s="417">
        <f>'Aug-20 replaced'!G73</f>
        <v>6</v>
      </c>
      <c r="H9" s="417">
        <f>'Aug-20 replaced'!H73</f>
        <v>0</v>
      </c>
      <c r="I9" s="417">
        <f>'Aug-20 replaced'!I73</f>
        <v>0</v>
      </c>
      <c r="J9" s="79">
        <f t="shared" si="0"/>
        <v>1827</v>
      </c>
    </row>
    <row r="10" spans="1:10" s="3" customFormat="1" ht="52.5" customHeight="1">
      <c r="A10" s="71" t="s">
        <v>84</v>
      </c>
      <c r="B10" s="26" t="s">
        <v>85</v>
      </c>
      <c r="C10" s="70">
        <f>C8-C9</f>
        <v>5</v>
      </c>
      <c r="D10" s="381">
        <f aca="true" t="shared" si="2" ref="D10:I10">D8-D9</f>
        <v>5</v>
      </c>
      <c r="E10" s="381">
        <f t="shared" si="2"/>
        <v>15</v>
      </c>
      <c r="F10" s="381">
        <f>F8-F9</f>
        <v>0</v>
      </c>
      <c r="G10" s="381">
        <f>G8-G9</f>
        <v>0</v>
      </c>
      <c r="H10" s="381">
        <f t="shared" si="2"/>
        <v>0</v>
      </c>
      <c r="I10" s="381">
        <f t="shared" si="2"/>
        <v>0</v>
      </c>
      <c r="J10" s="79">
        <f t="shared" si="0"/>
        <v>25</v>
      </c>
    </row>
    <row r="11" spans="1:10" ht="52.5" customHeight="1">
      <c r="A11" s="703">
        <v>2</v>
      </c>
      <c r="B11" s="26" t="s">
        <v>172</v>
      </c>
      <c r="C11" s="699" t="s">
        <v>153</v>
      </c>
      <c r="D11" s="699"/>
      <c r="E11" s="699" t="s">
        <v>86</v>
      </c>
      <c r="F11" s="699"/>
      <c r="G11" s="699" t="s">
        <v>87</v>
      </c>
      <c r="H11" s="699"/>
      <c r="I11" s="699" t="s">
        <v>16</v>
      </c>
      <c r="J11" s="699"/>
    </row>
    <row r="12" spans="1:10" ht="52.5" customHeight="1">
      <c r="A12" s="703"/>
      <c r="B12" s="26" t="s">
        <v>173</v>
      </c>
      <c r="C12" s="699">
        <v>0</v>
      </c>
      <c r="D12" s="699"/>
      <c r="E12" s="699">
        <v>0</v>
      </c>
      <c r="F12" s="699"/>
      <c r="G12" s="699">
        <v>0</v>
      </c>
      <c r="H12" s="699"/>
      <c r="I12" s="699">
        <f>SUM(C12:H12)</f>
        <v>0</v>
      </c>
      <c r="J12" s="699"/>
    </row>
    <row r="13" spans="1:10" s="143" customFormat="1" ht="54.75" customHeight="1">
      <c r="A13" s="140"/>
      <c r="B13" s="141"/>
      <c r="C13" s="142"/>
      <c r="D13" s="142"/>
      <c r="E13" s="142"/>
      <c r="F13" s="142"/>
      <c r="G13" s="142"/>
      <c r="H13" s="142"/>
      <c r="I13" s="142"/>
      <c r="J13" s="142"/>
    </row>
    <row r="14" spans="2:10" s="144" customFormat="1" ht="36" hidden="1">
      <c r="B14" s="145" t="s">
        <v>165</v>
      </c>
      <c r="C14" s="146"/>
      <c r="D14" s="146"/>
      <c r="E14" s="147"/>
      <c r="F14" s="147"/>
      <c r="G14" s="147"/>
      <c r="H14" s="148"/>
      <c r="I14" s="149" t="s">
        <v>166</v>
      </c>
      <c r="J14" s="148"/>
    </row>
    <row r="15" spans="1:11" s="203" customFormat="1" ht="42.75" customHeight="1">
      <c r="A15" s="200"/>
      <c r="B15" s="201" t="s">
        <v>199</v>
      </c>
      <c r="C15" s="200"/>
      <c r="D15" s="200"/>
      <c r="E15" s="202"/>
      <c r="F15" s="202"/>
      <c r="G15" s="202"/>
      <c r="H15" s="700"/>
      <c r="I15" s="700"/>
      <c r="J15" s="200" t="s">
        <v>187</v>
      </c>
      <c r="K15" s="200"/>
    </row>
    <row r="16" spans="1:11" s="205" customFormat="1" ht="15" customHeight="1">
      <c r="A16" s="200"/>
      <c r="B16" s="200"/>
      <c r="C16" s="200"/>
      <c r="D16" s="200"/>
      <c r="E16" s="204"/>
      <c r="F16" s="204"/>
      <c r="G16" s="204"/>
      <c r="H16" s="200"/>
      <c r="I16" s="200"/>
      <c r="J16" s="200"/>
      <c r="K16" s="200"/>
    </row>
    <row r="17" spans="1:11" s="205" customFormat="1" ht="22.5" customHeight="1">
      <c r="A17" s="200"/>
      <c r="B17" s="200"/>
      <c r="C17" s="200"/>
      <c r="D17" s="200"/>
      <c r="E17" s="204"/>
      <c r="F17" s="204"/>
      <c r="G17" s="204"/>
      <c r="H17" s="200"/>
      <c r="I17" s="200"/>
      <c r="J17" s="200"/>
      <c r="K17" s="200"/>
    </row>
    <row r="18" spans="1:10" s="205" customFormat="1" ht="9.75" customHeight="1">
      <c r="A18" s="200"/>
      <c r="B18" s="200"/>
      <c r="C18" s="200"/>
      <c r="D18" s="200"/>
      <c r="E18" s="204"/>
      <c r="F18" s="204"/>
      <c r="G18" s="204"/>
      <c r="H18" s="201"/>
      <c r="I18" s="201"/>
      <c r="J18" s="201"/>
    </row>
    <row r="19" spans="1:10" s="143" customFormat="1" ht="22.5" customHeight="1">
      <c r="A19" s="150"/>
      <c r="B19" s="150"/>
      <c r="C19" s="150"/>
      <c r="D19" s="697"/>
      <c r="E19" s="697"/>
      <c r="F19" s="697"/>
      <c r="G19" s="151"/>
      <c r="H19" s="150"/>
      <c r="I19" s="150"/>
      <c r="J19" s="150"/>
    </row>
    <row r="20" spans="1:10" s="77" customFormat="1" ht="22.5" customHeight="1">
      <c r="A20" s="114"/>
      <c r="B20" s="114"/>
      <c r="C20" s="114"/>
      <c r="D20" s="698"/>
      <c r="E20" s="698"/>
      <c r="F20" s="698"/>
      <c r="G20" s="78"/>
      <c r="H20" s="114"/>
      <c r="I20" s="114"/>
      <c r="J20" s="114"/>
    </row>
    <row r="21" spans="1:10" s="77" customFormat="1" ht="22.5" customHeight="1">
      <c r="A21" s="114"/>
      <c r="B21" s="114"/>
      <c r="C21" s="114"/>
      <c r="E21" s="78"/>
      <c r="F21" s="78"/>
      <c r="G21" s="78"/>
      <c r="H21" s="114"/>
      <c r="I21" s="114"/>
      <c r="J21" s="114"/>
    </row>
    <row r="22" spans="1:10" s="77" customFormat="1" ht="22.5" customHeight="1">
      <c r="A22" s="114"/>
      <c r="B22" s="114"/>
      <c r="C22" s="114"/>
      <c r="E22" s="78"/>
      <c r="F22" s="78"/>
      <c r="G22" s="78"/>
      <c r="H22" s="114"/>
      <c r="I22" s="114"/>
      <c r="J22" s="114"/>
    </row>
    <row r="23" s="69" customFormat="1" ht="15" customHeight="1"/>
    <row r="24" s="69" customFormat="1" ht="15" customHeight="1"/>
    <row r="25" spans="1:10" ht="35.25">
      <c r="A25" s="22"/>
      <c r="B25" s="23"/>
      <c r="C25" s="22"/>
      <c r="D25" s="22"/>
      <c r="E25" s="133"/>
      <c r="F25" s="22"/>
      <c r="G25" s="22"/>
      <c r="H25" s="22"/>
      <c r="I25" s="22"/>
      <c r="J25" s="22"/>
    </row>
    <row r="26" spans="1:10" ht="35.25">
      <c r="A26" s="22"/>
      <c r="B26" s="23"/>
      <c r="C26" s="22"/>
      <c r="D26" s="22"/>
      <c r="E26" s="22"/>
      <c r="F26" s="22"/>
      <c r="G26" s="22"/>
      <c r="H26" s="22"/>
      <c r="I26" s="22"/>
      <c r="J26" s="22"/>
    </row>
    <row r="27" spans="1:10" ht="35.25">
      <c r="A27" s="22"/>
      <c r="B27" s="23"/>
      <c r="C27" s="22"/>
      <c r="D27" s="22"/>
      <c r="E27" s="22"/>
      <c r="F27" s="22"/>
      <c r="G27" s="22"/>
      <c r="H27" s="22"/>
      <c r="I27" s="22"/>
      <c r="J27" s="22"/>
    </row>
  </sheetData>
  <sheetProtection/>
  <mergeCells count="16">
    <mergeCell ref="A1:C1"/>
    <mergeCell ref="G1:J1"/>
    <mergeCell ref="A2:F2"/>
    <mergeCell ref="I2:J2"/>
    <mergeCell ref="A11:A12"/>
    <mergeCell ref="C11:D11"/>
    <mergeCell ref="E11:F11"/>
    <mergeCell ref="G11:H11"/>
    <mergeCell ref="I11:J11"/>
    <mergeCell ref="C12:D12"/>
    <mergeCell ref="D19:F19"/>
    <mergeCell ref="D20:F20"/>
    <mergeCell ref="E12:F12"/>
    <mergeCell ref="G12:H12"/>
    <mergeCell ref="H15:I15"/>
    <mergeCell ref="I12:J12"/>
  </mergeCells>
  <printOptions/>
  <pageMargins left="0.5" right="0.14" top="0.8" bottom="0.32" header="0.3" footer="0.3"/>
  <pageSetup fitToHeight="1" fitToWidth="1" horizontalDpi="600" verticalDpi="600" orientation="landscape" paperSize="8" r:id="rId1"/>
  <rowBreaks count="1" manualBreakCount="1">
    <brk id="29" max="26" man="1"/>
  </rowBreaks>
  <colBreaks count="1" manualBreakCount="1">
    <brk id="12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7.421875" style="0" customWidth="1"/>
    <col min="2" max="9" width="11.140625" style="0" customWidth="1"/>
  </cols>
  <sheetData>
    <row r="2" spans="1:9" ht="20.25">
      <c r="A2" s="704" t="s">
        <v>335</v>
      </c>
      <c r="B2" s="704"/>
      <c r="C2" s="704"/>
      <c r="D2" s="704"/>
      <c r="E2" s="704"/>
      <c r="F2" s="704"/>
      <c r="G2" s="704"/>
      <c r="H2" s="704"/>
      <c r="I2" s="704"/>
    </row>
    <row r="3" spans="1:9" ht="18.75">
      <c r="A3" s="256" t="s">
        <v>40</v>
      </c>
      <c r="B3" s="257"/>
      <c r="C3" s="257"/>
      <c r="D3" s="257"/>
      <c r="E3" s="257"/>
      <c r="F3" s="257"/>
      <c r="G3" s="257"/>
      <c r="H3" s="257"/>
      <c r="I3" s="257"/>
    </row>
    <row r="4" spans="1:9" ht="28.5">
      <c r="A4" s="258" t="s">
        <v>203</v>
      </c>
      <c r="B4" s="259" t="s">
        <v>132</v>
      </c>
      <c r="C4" s="259" t="s">
        <v>72</v>
      </c>
      <c r="D4" s="259" t="s">
        <v>73</v>
      </c>
      <c r="E4" s="259" t="s">
        <v>74</v>
      </c>
      <c r="F4" s="259" t="s">
        <v>75</v>
      </c>
      <c r="G4" s="259" t="s">
        <v>13</v>
      </c>
      <c r="H4" s="260" t="s">
        <v>200</v>
      </c>
      <c r="I4" s="261" t="s">
        <v>16</v>
      </c>
    </row>
    <row r="5" spans="1:9" ht="48.75" customHeight="1">
      <c r="A5" s="262" t="s">
        <v>204</v>
      </c>
      <c r="B5" s="263">
        <v>0</v>
      </c>
      <c r="C5" s="264">
        <f>'Aug-20  Annexure-1  '!C5</f>
        <v>678</v>
      </c>
      <c r="D5" s="264">
        <f>'Aug-20  Annexure-1  '!D5</f>
        <v>561</v>
      </c>
      <c r="E5" s="264">
        <f>'Aug-20  Annexure-1  '!E5</f>
        <v>510</v>
      </c>
      <c r="F5" s="264">
        <f>'Aug-20  Annexure-1  '!F5</f>
        <v>80</v>
      </c>
      <c r="G5" s="264">
        <f>'Aug-20  Annexure-1  '!G5</f>
        <v>6</v>
      </c>
      <c r="H5" s="264">
        <f>'Aug-20  Annexure-1  '!H5</f>
        <v>0</v>
      </c>
      <c r="I5" s="264">
        <f>SUM(B5:H5)</f>
        <v>1835</v>
      </c>
    </row>
    <row r="6" spans="1:9" ht="48.75" customHeight="1">
      <c r="A6" s="262" t="s">
        <v>205</v>
      </c>
      <c r="B6" s="263">
        <f>'Aug-20'!F163</f>
        <v>2824</v>
      </c>
      <c r="C6" s="263">
        <f>'Aug-20'!H163</f>
        <v>234640</v>
      </c>
      <c r="D6" s="263">
        <f>'Aug-20'!L163</f>
        <v>62813</v>
      </c>
      <c r="E6" s="263">
        <f>'Aug-20'!N163</f>
        <v>58213</v>
      </c>
      <c r="F6" s="263">
        <f>'Aug-20'!S163</f>
        <v>25873</v>
      </c>
      <c r="G6" s="263">
        <f>'Aug-20'!Z163</f>
        <v>5673</v>
      </c>
      <c r="H6" s="263">
        <f>'Aug-20'!AF163+'Aug-20'!AI163</f>
        <v>498</v>
      </c>
      <c r="I6" s="264">
        <f>B6+C6+D6+E6+F6+G6+H6</f>
        <v>390534</v>
      </c>
    </row>
    <row r="7" spans="1:9" ht="48.75" customHeight="1">
      <c r="A7" s="262" t="s">
        <v>206</v>
      </c>
      <c r="B7" s="266">
        <f>B5/B6*100</f>
        <v>0</v>
      </c>
      <c r="C7" s="266">
        <f aca="true" t="shared" si="0" ref="C7:I7">C5/C6*100</f>
        <v>0.28895329014660753</v>
      </c>
      <c r="D7" s="266">
        <f t="shared" si="0"/>
        <v>0.8931272188878098</v>
      </c>
      <c r="E7" s="266">
        <f t="shared" si="0"/>
        <v>0.8760929689244671</v>
      </c>
      <c r="F7" s="266">
        <f t="shared" si="0"/>
        <v>0.3092026436826035</v>
      </c>
      <c r="G7" s="266">
        <f t="shared" si="0"/>
        <v>0.10576414595452141</v>
      </c>
      <c r="H7" s="266">
        <f t="shared" si="0"/>
        <v>0</v>
      </c>
      <c r="I7" s="266">
        <f t="shared" si="0"/>
        <v>0.4698694607895856</v>
      </c>
    </row>
    <row r="8" spans="1:9" ht="48.75" customHeight="1">
      <c r="A8" s="262" t="s">
        <v>80</v>
      </c>
      <c r="B8" s="263">
        <v>0</v>
      </c>
      <c r="C8" s="265">
        <f>'Aug-20  Annexure-1  '!C7</f>
        <v>13</v>
      </c>
      <c r="D8" s="265">
        <f>'Aug-20  Annexure-1  '!D7</f>
        <v>0</v>
      </c>
      <c r="E8" s="265">
        <f>'Aug-20  Annexure-1  '!E7</f>
        <v>4</v>
      </c>
      <c r="F8" s="265">
        <f>'Aug-20  Annexure-1  '!F7</f>
        <v>0</v>
      </c>
      <c r="G8" s="265">
        <f>'Aug-20  Annexure-1  '!G7</f>
        <v>0</v>
      </c>
      <c r="H8" s="265">
        <f>'Aug-20  Annexure-1  '!H7</f>
        <v>0</v>
      </c>
      <c r="I8" s="264">
        <f>SUM(B8:H8)</f>
        <v>17</v>
      </c>
    </row>
    <row r="9" spans="1:9" ht="48.75" customHeight="1">
      <c r="A9" s="262" t="s">
        <v>207</v>
      </c>
      <c r="B9" s="263">
        <f>B5+B8</f>
        <v>0</v>
      </c>
      <c r="C9" s="263">
        <f aca="true" t="shared" si="1" ref="C9:H9">C5+C8</f>
        <v>691</v>
      </c>
      <c r="D9" s="263">
        <f t="shared" si="1"/>
        <v>561</v>
      </c>
      <c r="E9" s="263">
        <f t="shared" si="1"/>
        <v>514</v>
      </c>
      <c r="F9" s="263">
        <f t="shared" si="1"/>
        <v>80</v>
      </c>
      <c r="G9" s="263">
        <f t="shared" si="1"/>
        <v>6</v>
      </c>
      <c r="H9" s="263">
        <f t="shared" si="1"/>
        <v>0</v>
      </c>
      <c r="I9" s="264">
        <f>SUM(B9:H9)</f>
        <v>1852</v>
      </c>
    </row>
    <row r="10" spans="1:10" ht="48.75" customHeight="1">
      <c r="A10" s="262" t="s">
        <v>208</v>
      </c>
      <c r="B10" s="402">
        <v>0</v>
      </c>
      <c r="C10" s="402">
        <f>'Aug-20 replaced'!C73</f>
        <v>686</v>
      </c>
      <c r="D10" s="402">
        <f>'Aug-20 replaced'!D73</f>
        <v>556</v>
      </c>
      <c r="E10" s="402">
        <f>'Aug-20 replaced'!E73</f>
        <v>499</v>
      </c>
      <c r="F10" s="402">
        <f>'Aug-20 replaced'!F73</f>
        <v>80</v>
      </c>
      <c r="G10" s="402">
        <f>'Aug-20 replaced'!G73</f>
        <v>6</v>
      </c>
      <c r="H10" s="402">
        <f>'Aug-20 replaced'!H73</f>
        <v>0</v>
      </c>
      <c r="I10" s="403">
        <f>SUM(B10:H10)</f>
        <v>1827</v>
      </c>
      <c r="J10" s="404"/>
    </row>
    <row r="11" spans="1:10" ht="48.75" customHeight="1">
      <c r="A11" s="267" t="s">
        <v>209</v>
      </c>
      <c r="B11" s="405" t="s">
        <v>309</v>
      </c>
      <c r="C11" s="405">
        <f>C10/C9*100</f>
        <v>99.27641099855282</v>
      </c>
      <c r="D11" s="405">
        <f aca="true" t="shared" si="2" ref="D11:I11">D10/D9*100</f>
        <v>99.10873440285205</v>
      </c>
      <c r="E11" s="405">
        <f t="shared" si="2"/>
        <v>97.08171206225681</v>
      </c>
      <c r="F11" s="405">
        <f t="shared" si="2"/>
        <v>100</v>
      </c>
      <c r="G11" s="405">
        <f t="shared" si="2"/>
        <v>100</v>
      </c>
      <c r="H11" s="405" t="s">
        <v>309</v>
      </c>
      <c r="I11" s="405">
        <f t="shared" si="2"/>
        <v>98.6501079913607</v>
      </c>
      <c r="J11" s="404"/>
    </row>
    <row r="12" spans="1:10" ht="48.75" customHeight="1">
      <c r="A12" s="267" t="s">
        <v>210</v>
      </c>
      <c r="B12" s="402">
        <f aca="true" t="shared" si="3" ref="B12:H12">B9-B10</f>
        <v>0</v>
      </c>
      <c r="C12" s="402">
        <f t="shared" si="3"/>
        <v>5</v>
      </c>
      <c r="D12" s="402">
        <f t="shared" si="3"/>
        <v>5</v>
      </c>
      <c r="E12" s="402">
        <f t="shared" si="3"/>
        <v>15</v>
      </c>
      <c r="F12" s="402">
        <f t="shared" si="3"/>
        <v>0</v>
      </c>
      <c r="G12" s="402">
        <f t="shared" si="3"/>
        <v>0</v>
      </c>
      <c r="H12" s="402">
        <f t="shared" si="3"/>
        <v>0</v>
      </c>
      <c r="I12" s="403">
        <f>SUM(B12:H12)</f>
        <v>25</v>
      </c>
      <c r="J12" s="404"/>
    </row>
    <row r="15" spans="1:8" ht="15.75">
      <c r="A15" s="407" t="s">
        <v>232</v>
      </c>
      <c r="B15" s="407"/>
      <c r="C15" s="408"/>
      <c r="D15" s="408"/>
      <c r="E15" s="408"/>
      <c r="F15" s="408"/>
      <c r="G15" s="408"/>
      <c r="H15" s="407" t="s">
        <v>234</v>
      </c>
    </row>
    <row r="16" spans="1:10" ht="21.75" customHeight="1">
      <c r="A16" s="407" t="s">
        <v>233</v>
      </c>
      <c r="B16" s="407"/>
      <c r="C16" s="408"/>
      <c r="D16" s="408"/>
      <c r="E16" s="408"/>
      <c r="F16" s="409"/>
      <c r="G16" s="409"/>
      <c r="H16" s="410" t="s">
        <v>40</v>
      </c>
      <c r="I16" s="371"/>
      <c r="J16" s="371"/>
    </row>
    <row r="17" spans="6:10" ht="18.75">
      <c r="F17" s="371"/>
      <c r="G17" s="372"/>
      <c r="H17" s="406"/>
      <c r="I17" s="371"/>
      <c r="J17" s="371"/>
    </row>
    <row r="18" spans="6:10" ht="18.75">
      <c r="F18" s="371"/>
      <c r="G18" s="373"/>
      <c r="H18" s="373"/>
      <c r="I18" s="371"/>
      <c r="J18" s="371"/>
    </row>
    <row r="19" spans="6:10" ht="18.75">
      <c r="F19" s="371"/>
      <c r="G19" s="373"/>
      <c r="H19" s="373"/>
      <c r="I19" s="371"/>
      <c r="J19" s="371"/>
    </row>
    <row r="20" spans="6:10" ht="18.75">
      <c r="F20" s="371"/>
      <c r="G20" s="373"/>
      <c r="H20" s="373"/>
      <c r="I20" s="371"/>
      <c r="J20" s="371"/>
    </row>
    <row r="21" spans="6:10" ht="18.75">
      <c r="F21" s="371"/>
      <c r="G21" s="373"/>
      <c r="H21" s="373"/>
      <c r="I21" s="371"/>
      <c r="J21" s="371"/>
    </row>
    <row r="22" spans="6:10" ht="18.75">
      <c r="F22" s="371"/>
      <c r="G22" s="373"/>
      <c r="H22" s="373"/>
      <c r="I22" s="371"/>
      <c r="J22" s="371"/>
    </row>
    <row r="23" spans="6:10" ht="18.75">
      <c r="F23" s="371"/>
      <c r="G23" s="373"/>
      <c r="H23" s="373"/>
      <c r="I23" s="371"/>
      <c r="J23" s="371"/>
    </row>
    <row r="24" spans="6:10" ht="12.75">
      <c r="F24" s="371"/>
      <c r="G24" s="371"/>
      <c r="H24" s="371"/>
      <c r="I24" s="371"/>
      <c r="J24" s="371"/>
    </row>
    <row r="25" spans="6:10" ht="12.75">
      <c r="F25" s="371"/>
      <c r="G25" s="371"/>
      <c r="H25" s="371"/>
      <c r="I25" s="371"/>
      <c r="J25" s="371"/>
    </row>
    <row r="26" spans="6:10" ht="12.75">
      <c r="F26" s="371"/>
      <c r="G26" s="371"/>
      <c r="H26" s="371"/>
      <c r="I26" s="371"/>
      <c r="J26" s="371"/>
    </row>
    <row r="27" spans="6:10" ht="12.75">
      <c r="F27" s="371"/>
      <c r="G27" s="371"/>
      <c r="H27" s="371"/>
      <c r="I27" s="371"/>
      <c r="J27" s="371"/>
    </row>
    <row r="28" spans="6:10" ht="12.75">
      <c r="F28" s="371"/>
      <c r="G28" s="371"/>
      <c r="H28" s="371"/>
      <c r="I28" s="371"/>
      <c r="J28" s="371"/>
    </row>
    <row r="29" spans="6:10" ht="12.75">
      <c r="F29" s="371"/>
      <c r="G29" s="371"/>
      <c r="H29" s="371"/>
      <c r="I29" s="371"/>
      <c r="J29" s="371"/>
    </row>
    <row r="30" spans="6:10" ht="12.75">
      <c r="F30" s="371"/>
      <c r="G30" s="371"/>
      <c r="H30" s="371"/>
      <c r="I30" s="371"/>
      <c r="J30" s="371"/>
    </row>
    <row r="31" spans="6:10" ht="12.75">
      <c r="F31" s="371"/>
      <c r="G31" s="371"/>
      <c r="H31" s="371"/>
      <c r="I31" s="371"/>
      <c r="J31" s="371"/>
    </row>
    <row r="32" spans="6:10" ht="12.75">
      <c r="F32" s="371"/>
      <c r="G32" s="371"/>
      <c r="H32" s="371"/>
      <c r="I32" s="371"/>
      <c r="J32" s="371"/>
    </row>
    <row r="33" spans="6:10" ht="12.75">
      <c r="F33" s="371"/>
      <c r="G33" s="371"/>
      <c r="H33" s="371"/>
      <c r="I33" s="371"/>
      <c r="J33" s="371"/>
    </row>
  </sheetData>
  <sheetProtection/>
  <mergeCells count="1">
    <mergeCell ref="A2:I2"/>
  </mergeCells>
  <printOptions/>
  <pageMargins left="0.7" right="0.7" top="0.75" bottom="0.75" header="0.3" footer="0.3"/>
  <pageSetup fitToHeight="1" fitToWidth="1" horizontalDpi="600" verticalDpi="600" orientation="landscape" paperSize="8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74"/>
  <sheetViews>
    <sheetView view="pageBreakPreview" zoomScale="28" zoomScaleNormal="21" zoomScaleSheetLayoutView="28" zoomScalePageLayoutView="3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AF4"/>
    </sheetView>
  </sheetViews>
  <sheetFormatPr defaultColWidth="9.140625" defaultRowHeight="12.75"/>
  <cols>
    <col min="1" max="1" width="15.57421875" style="10" customWidth="1"/>
    <col min="2" max="2" width="49.00390625" style="10" customWidth="1"/>
    <col min="3" max="3" width="11.28125" style="11" customWidth="1"/>
    <col min="4" max="4" width="14.140625" style="11" customWidth="1"/>
    <col min="5" max="5" width="16.00390625" style="11" customWidth="1"/>
    <col min="6" max="6" width="18.140625" style="11" customWidth="1"/>
    <col min="7" max="7" width="17.8515625" style="11" customWidth="1"/>
    <col min="8" max="8" width="23.7109375" style="11" customWidth="1"/>
    <col min="9" max="9" width="17.7109375" style="11" customWidth="1"/>
    <col min="10" max="10" width="20.8515625" style="11" customWidth="1"/>
    <col min="11" max="11" width="19.140625" style="11" customWidth="1"/>
    <col min="12" max="12" width="18.7109375" style="11" customWidth="1"/>
    <col min="13" max="13" width="24.57421875" style="11" customWidth="1"/>
    <col min="14" max="14" width="19.00390625" style="11" customWidth="1"/>
    <col min="15" max="15" width="21.7109375" style="11" customWidth="1"/>
    <col min="16" max="16" width="17.8515625" style="11" customWidth="1"/>
    <col min="17" max="17" width="21.00390625" style="11" customWidth="1"/>
    <col min="18" max="18" width="12.140625" style="11" customWidth="1"/>
    <col min="19" max="19" width="21.140625" style="11" customWidth="1"/>
    <col min="20" max="20" width="19.57421875" style="11" customWidth="1"/>
    <col min="21" max="21" width="18.8515625" style="11" customWidth="1"/>
    <col min="22" max="22" width="21.140625" style="11" customWidth="1"/>
    <col min="23" max="23" width="11.140625" style="11" customWidth="1"/>
    <col min="24" max="24" width="15.00390625" style="11" customWidth="1"/>
    <col min="25" max="25" width="18.00390625" style="11" customWidth="1"/>
    <col min="26" max="26" width="17.57421875" style="11" customWidth="1"/>
    <col min="27" max="27" width="15.00390625" style="11" customWidth="1"/>
    <col min="28" max="28" width="20.7109375" style="11" customWidth="1"/>
    <col min="29" max="29" width="26.7109375" style="11" bestFit="1" customWidth="1"/>
    <col min="30" max="30" width="18.00390625" style="11" bestFit="1" customWidth="1"/>
    <col min="31" max="31" width="22.7109375" style="11" customWidth="1"/>
    <col min="32" max="32" width="29.00390625" style="11" customWidth="1"/>
    <col min="33" max="33" width="22.421875" style="11" customWidth="1"/>
    <col min="34" max="34" width="19.421875" style="55" customWidth="1"/>
    <col min="35" max="35" width="22.8515625" style="11" customWidth="1"/>
    <col min="36" max="36" width="21.28125" style="11" customWidth="1"/>
    <col min="37" max="37" width="23.00390625" style="11" customWidth="1"/>
    <col min="38" max="38" width="25.8515625" style="11" customWidth="1"/>
    <col min="39" max="39" width="42.140625" style="11" customWidth="1"/>
    <col min="40" max="40" width="43.28125" style="11" customWidth="1"/>
    <col min="41" max="41" width="18.140625" style="11" customWidth="1"/>
    <col min="42" max="42" width="14.140625" style="11" customWidth="1"/>
    <col min="43" max="43" width="9.140625" style="11" customWidth="1"/>
    <col min="44" max="44" width="15.00390625" style="11" customWidth="1"/>
    <col min="45" max="16384" width="9.140625" style="11" customWidth="1"/>
  </cols>
  <sheetData>
    <row r="1" spans="1:34" s="16" customFormat="1" ht="48" customHeight="1">
      <c r="A1" s="642" t="s">
        <v>104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88"/>
      <c r="AH1" s="55"/>
    </row>
    <row r="2" spans="1:38" s="86" customFormat="1" ht="66.75" customHeight="1">
      <c r="A2" s="67" t="s">
        <v>198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20" t="s">
        <v>151</v>
      </c>
      <c r="AF2" s="620"/>
      <c r="AG2" s="83"/>
      <c r="AH2" s="621"/>
      <c r="AI2" s="621"/>
      <c r="AJ2" s="621"/>
      <c r="AK2" s="621"/>
      <c r="AL2" s="621"/>
    </row>
    <row r="3" spans="1:35" s="55" customFormat="1" ht="38.25" customHeight="1">
      <c r="A3" s="617" t="s">
        <v>0</v>
      </c>
      <c r="B3" s="617" t="s">
        <v>1</v>
      </c>
      <c r="C3" s="617" t="s">
        <v>116</v>
      </c>
      <c r="D3" s="617"/>
      <c r="E3" s="617"/>
      <c r="F3" s="617"/>
      <c r="G3" s="617" t="s">
        <v>117</v>
      </c>
      <c r="H3" s="617"/>
      <c r="I3" s="617"/>
      <c r="J3" s="617"/>
      <c r="K3" s="617" t="s">
        <v>118</v>
      </c>
      <c r="L3" s="617"/>
      <c r="M3" s="617"/>
      <c r="N3" s="617"/>
      <c r="O3" s="617" t="s">
        <v>119</v>
      </c>
      <c r="P3" s="617"/>
      <c r="Q3" s="617"/>
      <c r="R3" s="617"/>
      <c r="S3" s="617" t="s">
        <v>120</v>
      </c>
      <c r="T3" s="617"/>
      <c r="U3" s="617"/>
      <c r="V3" s="617"/>
      <c r="W3" s="617" t="s">
        <v>121</v>
      </c>
      <c r="X3" s="617"/>
      <c r="Y3" s="617"/>
      <c r="Z3" s="617"/>
      <c r="AA3" s="617" t="s">
        <v>122</v>
      </c>
      <c r="AB3" s="617"/>
      <c r="AC3" s="617"/>
      <c r="AD3" s="617"/>
      <c r="AE3" s="617"/>
      <c r="AF3" s="617"/>
      <c r="AG3" s="84"/>
      <c r="AH3" s="61"/>
      <c r="AI3" s="61"/>
    </row>
    <row r="4" spans="1:37" s="86" customFormat="1" ht="38.25" customHeight="1">
      <c r="A4" s="617"/>
      <c r="B4" s="617"/>
      <c r="C4" s="617" t="s">
        <v>60</v>
      </c>
      <c r="D4" s="617"/>
      <c r="E4" s="617" t="s">
        <v>57</v>
      </c>
      <c r="F4" s="617"/>
      <c r="G4" s="617" t="s">
        <v>60</v>
      </c>
      <c r="H4" s="617"/>
      <c r="I4" s="617" t="s">
        <v>57</v>
      </c>
      <c r="J4" s="617"/>
      <c r="K4" s="617" t="s">
        <v>60</v>
      </c>
      <c r="L4" s="617"/>
      <c r="M4" s="617" t="s">
        <v>57</v>
      </c>
      <c r="N4" s="617"/>
      <c r="O4" s="617" t="s">
        <v>60</v>
      </c>
      <c r="P4" s="617"/>
      <c r="Q4" s="617" t="s">
        <v>57</v>
      </c>
      <c r="R4" s="617"/>
      <c r="S4" s="617" t="s">
        <v>60</v>
      </c>
      <c r="T4" s="617"/>
      <c r="U4" s="617" t="s">
        <v>57</v>
      </c>
      <c r="V4" s="617"/>
      <c r="W4" s="617" t="s">
        <v>60</v>
      </c>
      <c r="X4" s="617"/>
      <c r="Y4" s="617" t="s">
        <v>57</v>
      </c>
      <c r="Z4" s="617"/>
      <c r="AA4" s="617" t="s">
        <v>60</v>
      </c>
      <c r="AB4" s="617"/>
      <c r="AC4" s="617"/>
      <c r="AD4" s="617" t="s">
        <v>57</v>
      </c>
      <c r="AE4" s="617"/>
      <c r="AF4" s="617"/>
      <c r="AG4" s="84"/>
      <c r="AH4" s="61"/>
      <c r="AI4" s="61"/>
      <c r="AJ4" s="61"/>
      <c r="AK4" s="61"/>
    </row>
    <row r="5" spans="1:37" s="86" customFormat="1" ht="38.25" customHeight="1">
      <c r="A5" s="617"/>
      <c r="B5" s="617"/>
      <c r="C5" s="85" t="s">
        <v>18</v>
      </c>
      <c r="D5" s="85" t="s">
        <v>19</v>
      </c>
      <c r="E5" s="85" t="s">
        <v>18</v>
      </c>
      <c r="F5" s="85" t="s">
        <v>19</v>
      </c>
      <c r="G5" s="85" t="s">
        <v>18</v>
      </c>
      <c r="H5" s="85" t="s">
        <v>19</v>
      </c>
      <c r="I5" s="85" t="s">
        <v>18</v>
      </c>
      <c r="J5" s="85" t="s">
        <v>19</v>
      </c>
      <c r="K5" s="85" t="s">
        <v>18</v>
      </c>
      <c r="L5" s="85" t="s">
        <v>19</v>
      </c>
      <c r="M5" s="85" t="s">
        <v>18</v>
      </c>
      <c r="N5" s="85" t="s">
        <v>19</v>
      </c>
      <c r="O5" s="85" t="s">
        <v>18</v>
      </c>
      <c r="P5" s="85" t="s">
        <v>19</v>
      </c>
      <c r="Q5" s="85" t="s">
        <v>18</v>
      </c>
      <c r="R5" s="85" t="s">
        <v>19</v>
      </c>
      <c r="S5" s="85" t="s">
        <v>18</v>
      </c>
      <c r="T5" s="85" t="s">
        <v>19</v>
      </c>
      <c r="U5" s="85" t="s">
        <v>18</v>
      </c>
      <c r="V5" s="85" t="s">
        <v>19</v>
      </c>
      <c r="W5" s="85" t="s">
        <v>18</v>
      </c>
      <c r="X5" s="85" t="s">
        <v>19</v>
      </c>
      <c r="Y5" s="85" t="s">
        <v>18</v>
      </c>
      <c r="Z5" s="85" t="s">
        <v>19</v>
      </c>
      <c r="AA5" s="85" t="s">
        <v>18</v>
      </c>
      <c r="AB5" s="85" t="s">
        <v>19</v>
      </c>
      <c r="AC5" s="85" t="s">
        <v>16</v>
      </c>
      <c r="AD5" s="85" t="s">
        <v>18</v>
      </c>
      <c r="AE5" s="85" t="s">
        <v>19</v>
      </c>
      <c r="AF5" s="85" t="s">
        <v>16</v>
      </c>
      <c r="AG5" s="84"/>
      <c r="AH5" s="61"/>
      <c r="AI5" s="61"/>
      <c r="AJ5" s="61"/>
      <c r="AK5" s="61"/>
    </row>
    <row r="6" spans="1:42" s="55" customFormat="1" ht="42.75" customHeight="1">
      <c r="A6" s="63">
        <v>1</v>
      </c>
      <c r="B6" s="63" t="s">
        <v>101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1</v>
      </c>
      <c r="L6" s="65">
        <v>0</v>
      </c>
      <c r="M6" s="65">
        <v>8</v>
      </c>
      <c r="N6" s="65">
        <v>0</v>
      </c>
      <c r="O6" s="65">
        <v>3</v>
      </c>
      <c r="P6" s="65">
        <v>0</v>
      </c>
      <c r="Q6" s="65">
        <v>54</v>
      </c>
      <c r="R6" s="65">
        <v>0</v>
      </c>
      <c r="S6" s="65">
        <v>3</v>
      </c>
      <c r="T6" s="65">
        <v>0</v>
      </c>
      <c r="U6" s="65">
        <v>10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f>C6+G6+K6+O6+S6+W6</f>
        <v>7</v>
      </c>
      <c r="AB6" s="65">
        <f>D6+H6+L6+P6+T6+X6</f>
        <v>0</v>
      </c>
      <c r="AC6" s="65">
        <f>AA6+AB6</f>
        <v>7</v>
      </c>
      <c r="AD6" s="65">
        <f>E6+I6+M6+Q6+U6+Y6</f>
        <v>72</v>
      </c>
      <c r="AE6" s="65">
        <f>F6+J6+N6+R6+V6+Z6</f>
        <v>0</v>
      </c>
      <c r="AF6" s="65">
        <f aca="true" t="shared" si="0" ref="AF6:AF23">AD6+AE6</f>
        <v>72</v>
      </c>
      <c r="AG6" s="47"/>
      <c r="AH6" s="62"/>
      <c r="AI6" s="62"/>
      <c r="AJ6" s="62"/>
      <c r="AK6" s="62"/>
      <c r="AM6" s="56"/>
      <c r="AN6" s="56"/>
      <c r="AO6" s="56"/>
      <c r="AP6" s="56"/>
    </row>
    <row r="7" spans="1:42" s="55" customFormat="1" ht="42.75" customHeight="1">
      <c r="A7" s="63">
        <v>2</v>
      </c>
      <c r="B7" s="63" t="s">
        <v>51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2</v>
      </c>
      <c r="L7" s="65">
        <v>0</v>
      </c>
      <c r="M7" s="65">
        <v>24</v>
      </c>
      <c r="N7" s="65">
        <v>0</v>
      </c>
      <c r="O7" s="65">
        <v>8</v>
      </c>
      <c r="P7" s="65">
        <v>0</v>
      </c>
      <c r="Q7" s="65">
        <v>112</v>
      </c>
      <c r="R7" s="65">
        <v>0</v>
      </c>
      <c r="S7" s="65">
        <v>1</v>
      </c>
      <c r="T7" s="65">
        <v>0</v>
      </c>
      <c r="U7" s="65">
        <v>13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f>C7+G7+K7+O7+S7+W7</f>
        <v>11</v>
      </c>
      <c r="AB7" s="65">
        <f>D7+H7+L7+P7+T7+X7</f>
        <v>0</v>
      </c>
      <c r="AC7" s="65">
        <f>AA7+AB7</f>
        <v>11</v>
      </c>
      <c r="AD7" s="65">
        <f>E7+I7+M7+Q7+U7+Y7</f>
        <v>149</v>
      </c>
      <c r="AE7" s="65">
        <f>F7+J7+N7+R7+V7+Z7</f>
        <v>0</v>
      </c>
      <c r="AF7" s="65">
        <f t="shared" si="0"/>
        <v>149</v>
      </c>
      <c r="AG7" s="47"/>
      <c r="AH7" s="62"/>
      <c r="AI7" s="62"/>
      <c r="AJ7" s="62"/>
      <c r="AK7" s="62"/>
      <c r="AM7" s="56"/>
      <c r="AN7" s="56"/>
      <c r="AO7" s="56"/>
      <c r="AP7" s="56"/>
    </row>
    <row r="8" spans="1:42" s="55" customFormat="1" ht="42.75" customHeight="1">
      <c r="A8" s="63">
        <v>3</v>
      </c>
      <c r="B8" s="63" t="s">
        <v>91</v>
      </c>
      <c r="C8" s="65">
        <v>0</v>
      </c>
      <c r="D8" s="65">
        <v>0</v>
      </c>
      <c r="E8" s="65">
        <v>9</v>
      </c>
      <c r="F8" s="65">
        <v>0</v>
      </c>
      <c r="G8" s="65">
        <v>0</v>
      </c>
      <c r="H8" s="65">
        <v>0</v>
      </c>
      <c r="I8" s="65">
        <v>6</v>
      </c>
      <c r="J8" s="65">
        <v>0</v>
      </c>
      <c r="K8" s="65">
        <v>0</v>
      </c>
      <c r="L8" s="65">
        <v>0</v>
      </c>
      <c r="M8" s="65">
        <v>84</v>
      </c>
      <c r="N8" s="65">
        <v>0</v>
      </c>
      <c r="O8" s="65">
        <v>0</v>
      </c>
      <c r="P8" s="65">
        <v>0</v>
      </c>
      <c r="Q8" s="65">
        <v>84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f aca="true" t="shared" si="1" ref="AA8:AA51">C8+G8+K8+O8+S8+W8</f>
        <v>0</v>
      </c>
      <c r="AB8" s="65">
        <f aca="true" t="shared" si="2" ref="AB8:AB51">D8+H8+L8+P8+T8+X8</f>
        <v>0</v>
      </c>
      <c r="AC8" s="65">
        <f aca="true" t="shared" si="3" ref="AC8:AC51">AA8+AB8</f>
        <v>0</v>
      </c>
      <c r="AD8" s="65">
        <f aca="true" t="shared" si="4" ref="AD8:AD50">E8+I8+M8+Q8+U8+Y8</f>
        <v>183</v>
      </c>
      <c r="AE8" s="65">
        <f aca="true" t="shared" si="5" ref="AE8:AE50">F8+J8+N8+R8+V8+Z8</f>
        <v>0</v>
      </c>
      <c r="AF8" s="65">
        <f t="shared" si="0"/>
        <v>183</v>
      </c>
      <c r="AG8" s="47"/>
      <c r="AH8" s="62"/>
      <c r="AI8" s="62"/>
      <c r="AJ8" s="62"/>
      <c r="AK8" s="62"/>
      <c r="AM8" s="56"/>
      <c r="AN8" s="56"/>
      <c r="AO8" s="56"/>
      <c r="AP8" s="56"/>
    </row>
    <row r="9" spans="1:42" s="86" customFormat="1" ht="42.75" customHeight="1">
      <c r="A9" s="707" t="s">
        <v>56</v>
      </c>
      <c r="B9" s="708"/>
      <c r="C9" s="66">
        <f>SUM(C6:C8)</f>
        <v>0</v>
      </c>
      <c r="D9" s="66">
        <f aca="true" t="shared" si="6" ref="D9:Z9">SUM(D6:D8)</f>
        <v>0</v>
      </c>
      <c r="E9" s="66">
        <f t="shared" si="6"/>
        <v>9</v>
      </c>
      <c r="F9" s="66">
        <f t="shared" si="6"/>
        <v>0</v>
      </c>
      <c r="G9" s="66">
        <f t="shared" si="6"/>
        <v>0</v>
      </c>
      <c r="H9" s="66">
        <f t="shared" si="6"/>
        <v>0</v>
      </c>
      <c r="I9" s="66">
        <f t="shared" si="6"/>
        <v>6</v>
      </c>
      <c r="J9" s="66">
        <f t="shared" si="6"/>
        <v>0</v>
      </c>
      <c r="K9" s="66">
        <f t="shared" si="6"/>
        <v>3</v>
      </c>
      <c r="L9" s="66">
        <f t="shared" si="6"/>
        <v>0</v>
      </c>
      <c r="M9" s="66">
        <f t="shared" si="6"/>
        <v>116</v>
      </c>
      <c r="N9" s="66">
        <f t="shared" si="6"/>
        <v>0</v>
      </c>
      <c r="O9" s="66">
        <f t="shared" si="6"/>
        <v>11</v>
      </c>
      <c r="P9" s="66">
        <f t="shared" si="6"/>
        <v>0</v>
      </c>
      <c r="Q9" s="66">
        <f t="shared" si="6"/>
        <v>250</v>
      </c>
      <c r="R9" s="66">
        <f t="shared" si="6"/>
        <v>0</v>
      </c>
      <c r="S9" s="66">
        <f t="shared" si="6"/>
        <v>4</v>
      </c>
      <c r="T9" s="66">
        <f t="shared" si="6"/>
        <v>0</v>
      </c>
      <c r="U9" s="66">
        <f t="shared" si="6"/>
        <v>23</v>
      </c>
      <c r="V9" s="66">
        <f t="shared" si="6"/>
        <v>0</v>
      </c>
      <c r="W9" s="66">
        <f t="shared" si="6"/>
        <v>0</v>
      </c>
      <c r="X9" s="66">
        <f t="shared" si="6"/>
        <v>0</v>
      </c>
      <c r="Y9" s="66">
        <f t="shared" si="6"/>
        <v>0</v>
      </c>
      <c r="Z9" s="66">
        <f t="shared" si="6"/>
        <v>0</v>
      </c>
      <c r="AA9" s="66">
        <f>C9+G9+K9+O9+S9+W9</f>
        <v>18</v>
      </c>
      <c r="AB9" s="66">
        <f>D9+H9+L9+P9+T9+X9</f>
        <v>0</v>
      </c>
      <c r="AC9" s="66">
        <f>AA9+AB9</f>
        <v>18</v>
      </c>
      <c r="AD9" s="66">
        <f>E9+I9+M9+Q9+U9+Y9</f>
        <v>404</v>
      </c>
      <c r="AE9" s="66">
        <f>F9+J9+N9+R9+V9+Z9</f>
        <v>0</v>
      </c>
      <c r="AF9" s="66">
        <f t="shared" si="0"/>
        <v>404</v>
      </c>
      <c r="AG9" s="89"/>
      <c r="AH9" s="61"/>
      <c r="AI9" s="61"/>
      <c r="AJ9" s="61"/>
      <c r="AK9" s="61"/>
      <c r="AM9" s="44"/>
      <c r="AN9" s="44"/>
      <c r="AO9" s="44"/>
      <c r="AP9" s="44"/>
    </row>
    <row r="10" spans="1:42" s="55" customFormat="1" ht="42.75" customHeight="1">
      <c r="A10" s="63">
        <v>4</v>
      </c>
      <c r="B10" s="63" t="s">
        <v>48</v>
      </c>
      <c r="C10" s="65">
        <v>0</v>
      </c>
      <c r="D10" s="65">
        <v>0</v>
      </c>
      <c r="E10" s="65">
        <v>0</v>
      </c>
      <c r="F10" s="65">
        <v>0</v>
      </c>
      <c r="G10" s="65">
        <v>1</v>
      </c>
      <c r="H10" s="65"/>
      <c r="I10" s="65">
        <v>4</v>
      </c>
      <c r="J10" s="65">
        <v>0</v>
      </c>
      <c r="K10" s="65"/>
      <c r="L10" s="65"/>
      <c r="M10" s="65">
        <v>26</v>
      </c>
      <c r="N10" s="65">
        <v>0</v>
      </c>
      <c r="O10" s="65">
        <v>11</v>
      </c>
      <c r="P10" s="65"/>
      <c r="Q10" s="65">
        <v>147</v>
      </c>
      <c r="R10" s="65">
        <v>0</v>
      </c>
      <c r="S10" s="65"/>
      <c r="T10" s="65"/>
      <c r="U10" s="65">
        <v>18</v>
      </c>
      <c r="V10" s="65">
        <v>0</v>
      </c>
      <c r="W10" s="65">
        <v>2</v>
      </c>
      <c r="X10" s="65"/>
      <c r="Y10" s="65">
        <v>3</v>
      </c>
      <c r="Z10" s="65">
        <v>0</v>
      </c>
      <c r="AA10" s="65">
        <f t="shared" si="1"/>
        <v>14</v>
      </c>
      <c r="AB10" s="65">
        <f t="shared" si="2"/>
        <v>0</v>
      </c>
      <c r="AC10" s="65">
        <f t="shared" si="3"/>
        <v>14</v>
      </c>
      <c r="AD10" s="65">
        <f t="shared" si="4"/>
        <v>198</v>
      </c>
      <c r="AE10" s="65">
        <f t="shared" si="5"/>
        <v>0</v>
      </c>
      <c r="AF10" s="65">
        <f t="shared" si="0"/>
        <v>198</v>
      </c>
      <c r="AG10" s="47"/>
      <c r="AH10" s="62"/>
      <c r="AI10" s="62"/>
      <c r="AJ10" s="62"/>
      <c r="AK10" s="62"/>
      <c r="AM10" s="56"/>
      <c r="AN10" s="56"/>
      <c r="AO10" s="56"/>
      <c r="AP10" s="56"/>
    </row>
    <row r="11" spans="1:42" s="55" customFormat="1" ht="42.75" customHeight="1">
      <c r="A11" s="63">
        <v>5</v>
      </c>
      <c r="B11" s="63" t="s">
        <v>49</v>
      </c>
      <c r="C11" s="65">
        <v>0</v>
      </c>
      <c r="D11" s="65">
        <v>0</v>
      </c>
      <c r="E11" s="65">
        <v>0</v>
      </c>
      <c r="F11" s="65">
        <v>0</v>
      </c>
      <c r="G11" s="65"/>
      <c r="H11" s="65"/>
      <c r="I11" s="65">
        <v>2</v>
      </c>
      <c r="J11" s="65">
        <v>0</v>
      </c>
      <c r="K11" s="65">
        <v>1</v>
      </c>
      <c r="L11" s="65"/>
      <c r="M11" s="65">
        <v>23</v>
      </c>
      <c r="N11" s="65">
        <v>0</v>
      </c>
      <c r="O11" s="65">
        <v>15</v>
      </c>
      <c r="P11" s="65"/>
      <c r="Q11" s="65">
        <v>105</v>
      </c>
      <c r="R11" s="65">
        <v>0</v>
      </c>
      <c r="S11" s="65"/>
      <c r="T11" s="65"/>
      <c r="U11" s="65">
        <v>12</v>
      </c>
      <c r="V11" s="65">
        <v>0</v>
      </c>
      <c r="W11" s="65"/>
      <c r="X11" s="65"/>
      <c r="Y11" s="65">
        <v>0</v>
      </c>
      <c r="Z11" s="65">
        <v>0</v>
      </c>
      <c r="AA11" s="65">
        <f t="shared" si="1"/>
        <v>16</v>
      </c>
      <c r="AB11" s="65">
        <f t="shared" si="2"/>
        <v>0</v>
      </c>
      <c r="AC11" s="65">
        <f t="shared" si="3"/>
        <v>16</v>
      </c>
      <c r="AD11" s="65">
        <f t="shared" si="4"/>
        <v>142</v>
      </c>
      <c r="AE11" s="65">
        <f t="shared" si="5"/>
        <v>0</v>
      </c>
      <c r="AF11" s="65">
        <f t="shared" si="0"/>
        <v>142</v>
      </c>
      <c r="AG11" s="47"/>
      <c r="AH11" s="62"/>
      <c r="AI11" s="62"/>
      <c r="AJ11" s="62"/>
      <c r="AK11" s="62"/>
      <c r="AM11" s="56"/>
      <c r="AN11" s="56"/>
      <c r="AO11" s="56"/>
      <c r="AP11" s="56"/>
    </row>
    <row r="12" spans="1:42" s="55" customFormat="1" ht="42.75" customHeight="1">
      <c r="A12" s="63">
        <v>6</v>
      </c>
      <c r="B12" s="63" t="s">
        <v>20</v>
      </c>
      <c r="C12" s="65">
        <v>0</v>
      </c>
      <c r="D12" s="65">
        <v>0</v>
      </c>
      <c r="E12" s="65">
        <v>0</v>
      </c>
      <c r="F12" s="65">
        <v>0</v>
      </c>
      <c r="G12" s="65"/>
      <c r="H12" s="65"/>
      <c r="I12" s="65">
        <v>2</v>
      </c>
      <c r="J12" s="65">
        <v>0</v>
      </c>
      <c r="K12" s="65"/>
      <c r="L12" s="65"/>
      <c r="M12" s="65">
        <v>40</v>
      </c>
      <c r="N12" s="65">
        <v>0</v>
      </c>
      <c r="O12" s="65">
        <v>11</v>
      </c>
      <c r="P12" s="65"/>
      <c r="Q12" s="65">
        <v>178</v>
      </c>
      <c r="R12" s="65">
        <v>0</v>
      </c>
      <c r="S12" s="65">
        <v>1</v>
      </c>
      <c r="T12" s="65"/>
      <c r="U12" s="65">
        <v>10</v>
      </c>
      <c r="V12" s="65">
        <v>0</v>
      </c>
      <c r="W12" s="65"/>
      <c r="X12" s="65"/>
      <c r="Y12" s="65">
        <v>0</v>
      </c>
      <c r="Z12" s="65">
        <v>0</v>
      </c>
      <c r="AA12" s="65">
        <f t="shared" si="1"/>
        <v>12</v>
      </c>
      <c r="AB12" s="65">
        <f t="shared" si="2"/>
        <v>0</v>
      </c>
      <c r="AC12" s="65">
        <f t="shared" si="3"/>
        <v>12</v>
      </c>
      <c r="AD12" s="65">
        <f t="shared" si="4"/>
        <v>230</v>
      </c>
      <c r="AE12" s="65">
        <f t="shared" si="5"/>
        <v>0</v>
      </c>
      <c r="AF12" s="65">
        <f t="shared" si="0"/>
        <v>230</v>
      </c>
      <c r="AG12" s="47"/>
      <c r="AH12" s="62"/>
      <c r="AI12" s="62"/>
      <c r="AJ12" s="62"/>
      <c r="AK12" s="62"/>
      <c r="AM12" s="56"/>
      <c r="AN12" s="56"/>
      <c r="AO12" s="56"/>
      <c r="AP12" s="56"/>
    </row>
    <row r="13" spans="1:42" s="86" customFormat="1" ht="42.75" customHeight="1">
      <c r="A13" s="705" t="s">
        <v>21</v>
      </c>
      <c r="B13" s="706"/>
      <c r="C13" s="66">
        <f>SUM(C10:C12)</f>
        <v>0</v>
      </c>
      <c r="D13" s="66">
        <f aca="true" t="shared" si="7" ref="D13:Z13">SUM(D10:D12)</f>
        <v>0</v>
      </c>
      <c r="E13" s="66">
        <f t="shared" si="7"/>
        <v>0</v>
      </c>
      <c r="F13" s="66">
        <f t="shared" si="7"/>
        <v>0</v>
      </c>
      <c r="G13" s="66">
        <f t="shared" si="7"/>
        <v>1</v>
      </c>
      <c r="H13" s="66">
        <f t="shared" si="7"/>
        <v>0</v>
      </c>
      <c r="I13" s="66">
        <f t="shared" si="7"/>
        <v>8</v>
      </c>
      <c r="J13" s="66">
        <f t="shared" si="7"/>
        <v>0</v>
      </c>
      <c r="K13" s="66">
        <f t="shared" si="7"/>
        <v>1</v>
      </c>
      <c r="L13" s="66">
        <f t="shared" si="7"/>
        <v>0</v>
      </c>
      <c r="M13" s="66">
        <f t="shared" si="7"/>
        <v>89</v>
      </c>
      <c r="N13" s="66">
        <f t="shared" si="7"/>
        <v>0</v>
      </c>
      <c r="O13" s="66">
        <f t="shared" si="7"/>
        <v>37</v>
      </c>
      <c r="P13" s="66">
        <f t="shared" si="7"/>
        <v>0</v>
      </c>
      <c r="Q13" s="66">
        <f t="shared" si="7"/>
        <v>430</v>
      </c>
      <c r="R13" s="66">
        <f t="shared" si="7"/>
        <v>0</v>
      </c>
      <c r="S13" s="66">
        <f t="shared" si="7"/>
        <v>1</v>
      </c>
      <c r="T13" s="66">
        <f t="shared" si="7"/>
        <v>0</v>
      </c>
      <c r="U13" s="66">
        <f t="shared" si="7"/>
        <v>40</v>
      </c>
      <c r="V13" s="66">
        <f t="shared" si="7"/>
        <v>0</v>
      </c>
      <c r="W13" s="66">
        <f t="shared" si="7"/>
        <v>2</v>
      </c>
      <c r="X13" s="66">
        <f t="shared" si="7"/>
        <v>0</v>
      </c>
      <c r="Y13" s="66">
        <f t="shared" si="7"/>
        <v>3</v>
      </c>
      <c r="Z13" s="66">
        <f t="shared" si="7"/>
        <v>0</v>
      </c>
      <c r="AA13" s="66">
        <f t="shared" si="1"/>
        <v>42</v>
      </c>
      <c r="AB13" s="66">
        <f t="shared" si="2"/>
        <v>0</v>
      </c>
      <c r="AC13" s="66">
        <f t="shared" si="3"/>
        <v>42</v>
      </c>
      <c r="AD13" s="66">
        <f t="shared" si="4"/>
        <v>570</v>
      </c>
      <c r="AE13" s="66">
        <f t="shared" si="5"/>
        <v>0</v>
      </c>
      <c r="AF13" s="66">
        <f t="shared" si="0"/>
        <v>570</v>
      </c>
      <c r="AG13" s="48"/>
      <c r="AH13" s="61"/>
      <c r="AI13" s="61"/>
      <c r="AJ13" s="61"/>
      <c r="AK13" s="61"/>
      <c r="AM13" s="44"/>
      <c r="AN13" s="44"/>
      <c r="AO13" s="44"/>
      <c r="AP13" s="44"/>
    </row>
    <row r="14" spans="1:42" s="86" customFormat="1" ht="42.75" customHeight="1">
      <c r="A14" s="613" t="s">
        <v>175</v>
      </c>
      <c r="B14" s="614"/>
      <c r="C14" s="66">
        <f>C9+C13</f>
        <v>0</v>
      </c>
      <c r="D14" s="66">
        <f aca="true" t="shared" si="8" ref="D14:Z14">D9+D13</f>
        <v>0</v>
      </c>
      <c r="E14" s="66">
        <f t="shared" si="8"/>
        <v>9</v>
      </c>
      <c r="F14" s="66">
        <f t="shared" si="8"/>
        <v>0</v>
      </c>
      <c r="G14" s="66">
        <f t="shared" si="8"/>
        <v>1</v>
      </c>
      <c r="H14" s="66">
        <f t="shared" si="8"/>
        <v>0</v>
      </c>
      <c r="I14" s="66">
        <f t="shared" si="8"/>
        <v>14</v>
      </c>
      <c r="J14" s="66">
        <f t="shared" si="8"/>
        <v>0</v>
      </c>
      <c r="K14" s="66">
        <f t="shared" si="8"/>
        <v>4</v>
      </c>
      <c r="L14" s="66">
        <f t="shared" si="8"/>
        <v>0</v>
      </c>
      <c r="M14" s="66">
        <f t="shared" si="8"/>
        <v>205</v>
      </c>
      <c r="N14" s="66">
        <f t="shared" si="8"/>
        <v>0</v>
      </c>
      <c r="O14" s="66">
        <f t="shared" si="8"/>
        <v>48</v>
      </c>
      <c r="P14" s="66">
        <f t="shared" si="8"/>
        <v>0</v>
      </c>
      <c r="Q14" s="66">
        <f t="shared" si="8"/>
        <v>680</v>
      </c>
      <c r="R14" s="66">
        <f t="shared" si="8"/>
        <v>0</v>
      </c>
      <c r="S14" s="66">
        <f t="shared" si="8"/>
        <v>5</v>
      </c>
      <c r="T14" s="66">
        <f t="shared" si="8"/>
        <v>0</v>
      </c>
      <c r="U14" s="66">
        <f t="shared" si="8"/>
        <v>63</v>
      </c>
      <c r="V14" s="66">
        <f t="shared" si="8"/>
        <v>0</v>
      </c>
      <c r="W14" s="66">
        <f t="shared" si="8"/>
        <v>2</v>
      </c>
      <c r="X14" s="66">
        <f t="shared" si="8"/>
        <v>0</v>
      </c>
      <c r="Y14" s="66">
        <f t="shared" si="8"/>
        <v>3</v>
      </c>
      <c r="Z14" s="66">
        <f t="shared" si="8"/>
        <v>0</v>
      </c>
      <c r="AA14" s="66">
        <f t="shared" si="1"/>
        <v>60</v>
      </c>
      <c r="AB14" s="66">
        <f t="shared" si="2"/>
        <v>0</v>
      </c>
      <c r="AC14" s="66">
        <f t="shared" si="3"/>
        <v>60</v>
      </c>
      <c r="AD14" s="66">
        <f>E14+I14+M14+Q14+U14+Y14</f>
        <v>974</v>
      </c>
      <c r="AE14" s="66">
        <f t="shared" si="5"/>
        <v>0</v>
      </c>
      <c r="AF14" s="66">
        <f t="shared" si="0"/>
        <v>974</v>
      </c>
      <c r="AG14" s="48">
        <f>AF9+AF13</f>
        <v>974</v>
      </c>
      <c r="AH14" s="61"/>
      <c r="AI14" s="61"/>
      <c r="AJ14" s="61"/>
      <c r="AK14" s="61"/>
      <c r="AM14" s="44"/>
      <c r="AN14" s="44"/>
      <c r="AO14" s="44"/>
      <c r="AP14" s="44"/>
    </row>
    <row r="15" spans="1:42" s="55" customFormat="1" ht="42.75" customHeight="1">
      <c r="A15" s="63">
        <v>7</v>
      </c>
      <c r="B15" s="63" t="s">
        <v>46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1</v>
      </c>
      <c r="J15" s="65">
        <v>0</v>
      </c>
      <c r="K15" s="65">
        <v>0</v>
      </c>
      <c r="L15" s="65">
        <v>0</v>
      </c>
      <c r="M15" s="65">
        <v>18</v>
      </c>
      <c r="N15" s="65">
        <v>0</v>
      </c>
      <c r="O15" s="65">
        <v>0</v>
      </c>
      <c r="P15" s="65">
        <v>0</v>
      </c>
      <c r="Q15" s="65">
        <v>78</v>
      </c>
      <c r="R15" s="65">
        <v>0</v>
      </c>
      <c r="S15" s="65">
        <v>0</v>
      </c>
      <c r="T15" s="65">
        <v>0</v>
      </c>
      <c r="U15" s="65">
        <v>1</v>
      </c>
      <c r="V15" s="65">
        <v>0</v>
      </c>
      <c r="W15" s="65">
        <v>0</v>
      </c>
      <c r="X15" s="65">
        <v>0</v>
      </c>
      <c r="Y15" s="65">
        <v>13</v>
      </c>
      <c r="Z15" s="65">
        <v>0</v>
      </c>
      <c r="AA15" s="65">
        <f t="shared" si="1"/>
        <v>0</v>
      </c>
      <c r="AB15" s="65">
        <f t="shared" si="2"/>
        <v>0</v>
      </c>
      <c r="AC15" s="65">
        <f t="shared" si="3"/>
        <v>0</v>
      </c>
      <c r="AD15" s="65">
        <f t="shared" si="4"/>
        <v>111</v>
      </c>
      <c r="AE15" s="65">
        <f t="shared" si="5"/>
        <v>0</v>
      </c>
      <c r="AF15" s="65">
        <f t="shared" si="0"/>
        <v>111</v>
      </c>
      <c r="AG15" s="47"/>
      <c r="AH15" s="62"/>
      <c r="AI15" s="62"/>
      <c r="AJ15" s="62"/>
      <c r="AK15" s="62"/>
      <c r="AM15" s="56"/>
      <c r="AN15" s="56"/>
      <c r="AO15" s="56"/>
      <c r="AP15" s="56"/>
    </row>
    <row r="16" spans="1:42" s="55" customFormat="1" ht="42.75" customHeight="1">
      <c r="A16" s="63">
        <v>8</v>
      </c>
      <c r="B16" s="63" t="s">
        <v>185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8</v>
      </c>
      <c r="J16" s="65">
        <v>0</v>
      </c>
      <c r="K16" s="65">
        <v>1</v>
      </c>
      <c r="L16" s="65">
        <v>0</v>
      </c>
      <c r="M16" s="65">
        <v>40</v>
      </c>
      <c r="N16" s="65">
        <v>0</v>
      </c>
      <c r="O16" s="65">
        <v>9</v>
      </c>
      <c r="P16" s="65">
        <v>0</v>
      </c>
      <c r="Q16" s="65">
        <v>113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f t="shared" si="1"/>
        <v>10</v>
      </c>
      <c r="AB16" s="65">
        <f t="shared" si="2"/>
        <v>0</v>
      </c>
      <c r="AC16" s="65">
        <f t="shared" si="3"/>
        <v>10</v>
      </c>
      <c r="AD16" s="65">
        <f t="shared" si="4"/>
        <v>161</v>
      </c>
      <c r="AE16" s="65">
        <f t="shared" si="5"/>
        <v>0</v>
      </c>
      <c r="AF16" s="65">
        <f t="shared" si="0"/>
        <v>161</v>
      </c>
      <c r="AG16" s="47"/>
      <c r="AH16" s="62"/>
      <c r="AI16" s="62"/>
      <c r="AJ16" s="62"/>
      <c r="AK16" s="62"/>
      <c r="AM16" s="56"/>
      <c r="AN16" s="56"/>
      <c r="AO16" s="56"/>
      <c r="AP16" s="56"/>
    </row>
    <row r="17" spans="1:42" s="55" customFormat="1" ht="42.75" customHeight="1">
      <c r="A17" s="63">
        <v>8</v>
      </c>
      <c r="B17" s="63" t="s">
        <v>47</v>
      </c>
      <c r="C17" s="65">
        <v>0</v>
      </c>
      <c r="D17" s="65">
        <v>0</v>
      </c>
      <c r="E17" s="65">
        <v>1</v>
      </c>
      <c r="F17" s="65">
        <v>0</v>
      </c>
      <c r="G17" s="65">
        <v>0</v>
      </c>
      <c r="H17" s="65">
        <v>0</v>
      </c>
      <c r="I17" s="65">
        <v>4</v>
      </c>
      <c r="J17" s="65">
        <v>0</v>
      </c>
      <c r="K17" s="65">
        <v>6</v>
      </c>
      <c r="L17" s="65">
        <v>0</v>
      </c>
      <c r="M17" s="65">
        <v>51</v>
      </c>
      <c r="N17" s="65">
        <v>0</v>
      </c>
      <c r="O17" s="65">
        <v>8</v>
      </c>
      <c r="P17" s="65">
        <v>0</v>
      </c>
      <c r="Q17" s="65">
        <v>126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7</v>
      </c>
      <c r="Z17" s="65">
        <v>0</v>
      </c>
      <c r="AA17" s="65">
        <f>C17+G17+K17+O17+S17+W17</f>
        <v>14</v>
      </c>
      <c r="AB17" s="65">
        <f>D17+H17+L17+P17+T17+X17</f>
        <v>0</v>
      </c>
      <c r="AC17" s="65">
        <f>AA17+AB17</f>
        <v>14</v>
      </c>
      <c r="AD17" s="65">
        <f>E17+I17+M17+Q17+U17+Y17</f>
        <v>189</v>
      </c>
      <c r="AE17" s="65">
        <f>F17+J17+N17+R17+V17+Z17</f>
        <v>0</v>
      </c>
      <c r="AF17" s="65">
        <f t="shared" si="0"/>
        <v>189</v>
      </c>
      <c r="AG17" s="47"/>
      <c r="AH17" s="62"/>
      <c r="AI17" s="62"/>
      <c r="AJ17" s="62"/>
      <c r="AK17" s="62"/>
      <c r="AM17" s="56"/>
      <c r="AN17" s="56"/>
      <c r="AO17" s="56"/>
      <c r="AP17" s="56"/>
    </row>
    <row r="18" spans="1:42" s="55" customFormat="1" ht="42.75" customHeight="1">
      <c r="A18" s="63">
        <v>9</v>
      </c>
      <c r="B18" s="63" t="s">
        <v>50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2</v>
      </c>
      <c r="N18" s="65">
        <v>0</v>
      </c>
      <c r="O18" s="65">
        <v>6</v>
      </c>
      <c r="P18" s="65">
        <v>0</v>
      </c>
      <c r="Q18" s="65">
        <v>28</v>
      </c>
      <c r="R18" s="65">
        <v>0</v>
      </c>
      <c r="S18" s="65">
        <v>0</v>
      </c>
      <c r="T18" s="65">
        <v>0</v>
      </c>
      <c r="U18" s="65">
        <v>1</v>
      </c>
      <c r="V18" s="65">
        <v>0</v>
      </c>
      <c r="W18" s="65">
        <v>1</v>
      </c>
      <c r="X18" s="65">
        <v>0</v>
      </c>
      <c r="Y18" s="65">
        <v>20</v>
      </c>
      <c r="Z18" s="65">
        <v>0</v>
      </c>
      <c r="AA18" s="65">
        <f t="shared" si="1"/>
        <v>7</v>
      </c>
      <c r="AB18" s="65">
        <f t="shared" si="2"/>
        <v>0</v>
      </c>
      <c r="AC18" s="65">
        <f t="shared" si="3"/>
        <v>7</v>
      </c>
      <c r="AD18" s="65">
        <f t="shared" si="4"/>
        <v>51</v>
      </c>
      <c r="AE18" s="65">
        <f t="shared" si="5"/>
        <v>0</v>
      </c>
      <c r="AF18" s="65">
        <f t="shared" si="0"/>
        <v>51</v>
      </c>
      <c r="AG18" s="47"/>
      <c r="AH18" s="62"/>
      <c r="AI18" s="62"/>
      <c r="AJ18" s="62"/>
      <c r="AK18" s="62"/>
      <c r="AM18" s="56"/>
      <c r="AN18" s="56"/>
      <c r="AO18" s="56"/>
      <c r="AP18" s="74"/>
    </row>
    <row r="19" spans="1:42" s="86" customFormat="1" ht="42.75" customHeight="1">
      <c r="A19" s="705" t="s">
        <v>55</v>
      </c>
      <c r="B19" s="706"/>
      <c r="C19" s="66">
        <f>SUM(C15:C18)</f>
        <v>0</v>
      </c>
      <c r="D19" s="66">
        <f aca="true" t="shared" si="9" ref="D19:Z19">SUM(D15:D18)</f>
        <v>0</v>
      </c>
      <c r="E19" s="66">
        <f t="shared" si="9"/>
        <v>1</v>
      </c>
      <c r="F19" s="66">
        <f t="shared" si="9"/>
        <v>0</v>
      </c>
      <c r="G19" s="66">
        <f t="shared" si="9"/>
        <v>0</v>
      </c>
      <c r="H19" s="66">
        <f t="shared" si="9"/>
        <v>0</v>
      </c>
      <c r="I19" s="66">
        <f t="shared" si="9"/>
        <v>13</v>
      </c>
      <c r="J19" s="66">
        <f t="shared" si="9"/>
        <v>0</v>
      </c>
      <c r="K19" s="66">
        <f t="shared" si="9"/>
        <v>7</v>
      </c>
      <c r="L19" s="66">
        <f t="shared" si="9"/>
        <v>0</v>
      </c>
      <c r="M19" s="66">
        <f t="shared" si="9"/>
        <v>111</v>
      </c>
      <c r="N19" s="66">
        <f t="shared" si="9"/>
        <v>0</v>
      </c>
      <c r="O19" s="66">
        <f t="shared" si="9"/>
        <v>23</v>
      </c>
      <c r="P19" s="66">
        <f t="shared" si="9"/>
        <v>0</v>
      </c>
      <c r="Q19" s="66">
        <f t="shared" si="9"/>
        <v>345</v>
      </c>
      <c r="R19" s="66">
        <f t="shared" si="9"/>
        <v>0</v>
      </c>
      <c r="S19" s="66">
        <f t="shared" si="9"/>
        <v>0</v>
      </c>
      <c r="T19" s="66">
        <f t="shared" si="9"/>
        <v>0</v>
      </c>
      <c r="U19" s="66">
        <f t="shared" si="9"/>
        <v>2</v>
      </c>
      <c r="V19" s="66">
        <f t="shared" si="9"/>
        <v>0</v>
      </c>
      <c r="W19" s="66">
        <f t="shared" si="9"/>
        <v>1</v>
      </c>
      <c r="X19" s="66">
        <f t="shared" si="9"/>
        <v>0</v>
      </c>
      <c r="Y19" s="66">
        <f t="shared" si="9"/>
        <v>40</v>
      </c>
      <c r="Z19" s="66">
        <f t="shared" si="9"/>
        <v>0</v>
      </c>
      <c r="AA19" s="66">
        <f t="shared" si="1"/>
        <v>31</v>
      </c>
      <c r="AB19" s="66">
        <f t="shared" si="2"/>
        <v>0</v>
      </c>
      <c r="AC19" s="66">
        <f t="shared" si="3"/>
        <v>31</v>
      </c>
      <c r="AD19" s="66">
        <f t="shared" si="4"/>
        <v>512</v>
      </c>
      <c r="AE19" s="66">
        <f t="shared" si="5"/>
        <v>0</v>
      </c>
      <c r="AF19" s="66">
        <f t="shared" si="0"/>
        <v>512</v>
      </c>
      <c r="AG19" s="89"/>
      <c r="AH19" s="61"/>
      <c r="AI19" s="61"/>
      <c r="AJ19" s="61"/>
      <c r="AK19" s="61"/>
      <c r="AM19" s="44"/>
      <c r="AN19" s="44"/>
      <c r="AO19" s="44"/>
      <c r="AP19" s="75"/>
    </row>
    <row r="20" spans="1:42" s="182" customFormat="1" ht="42.75" customHeight="1">
      <c r="A20" s="178">
        <v>10</v>
      </c>
      <c r="B20" s="178" t="s">
        <v>52</v>
      </c>
      <c r="C20" s="179"/>
      <c r="D20" s="179"/>
      <c r="E20" s="179">
        <v>1</v>
      </c>
      <c r="F20" s="179"/>
      <c r="G20" s="179"/>
      <c r="H20" s="179"/>
      <c r="I20" s="179"/>
      <c r="J20" s="179"/>
      <c r="K20" s="179">
        <v>6</v>
      </c>
      <c r="L20" s="179"/>
      <c r="M20" s="179">
        <v>79</v>
      </c>
      <c r="N20" s="179"/>
      <c r="O20" s="179">
        <v>9</v>
      </c>
      <c r="P20" s="179"/>
      <c r="Q20" s="179">
        <v>127</v>
      </c>
      <c r="R20" s="179"/>
      <c r="S20" s="179">
        <v>1</v>
      </c>
      <c r="T20" s="179"/>
      <c r="U20" s="179">
        <v>21</v>
      </c>
      <c r="V20" s="179"/>
      <c r="W20" s="179"/>
      <c r="X20" s="179"/>
      <c r="Y20" s="179"/>
      <c r="Z20" s="179"/>
      <c r="AA20" s="179">
        <f t="shared" si="1"/>
        <v>16</v>
      </c>
      <c r="AB20" s="179">
        <f t="shared" si="2"/>
        <v>0</v>
      </c>
      <c r="AC20" s="179">
        <f t="shared" si="3"/>
        <v>16</v>
      </c>
      <c r="AD20" s="179">
        <f t="shared" si="4"/>
        <v>228</v>
      </c>
      <c r="AE20" s="179">
        <f t="shared" si="5"/>
        <v>0</v>
      </c>
      <c r="AF20" s="179">
        <f t="shared" si="0"/>
        <v>228</v>
      </c>
      <c r="AG20" s="180"/>
      <c r="AH20" s="181"/>
      <c r="AI20" s="181"/>
      <c r="AJ20" s="181"/>
      <c r="AK20" s="181"/>
      <c r="AM20" s="183"/>
      <c r="AN20" s="183"/>
      <c r="AO20" s="183"/>
      <c r="AP20" s="183"/>
    </row>
    <row r="21" spans="1:42" s="182" customFormat="1" ht="42.75" customHeight="1">
      <c r="A21" s="178">
        <v>11</v>
      </c>
      <c r="B21" s="178" t="s">
        <v>53</v>
      </c>
      <c r="C21" s="184"/>
      <c r="D21" s="184"/>
      <c r="E21" s="184"/>
      <c r="F21" s="184"/>
      <c r="G21" s="184"/>
      <c r="H21" s="184"/>
      <c r="I21" s="184"/>
      <c r="J21" s="184"/>
      <c r="K21" s="184">
        <v>1</v>
      </c>
      <c r="L21" s="184"/>
      <c r="M21" s="184">
        <v>17</v>
      </c>
      <c r="N21" s="184"/>
      <c r="O21" s="184">
        <v>1</v>
      </c>
      <c r="P21" s="184"/>
      <c r="Q21" s="184">
        <v>58</v>
      </c>
      <c r="R21" s="184"/>
      <c r="S21" s="184"/>
      <c r="T21" s="184"/>
      <c r="U21" s="184">
        <v>21</v>
      </c>
      <c r="V21" s="184"/>
      <c r="W21" s="184"/>
      <c r="X21" s="184"/>
      <c r="Y21" s="184"/>
      <c r="Z21" s="184"/>
      <c r="AA21" s="184">
        <f t="shared" si="1"/>
        <v>2</v>
      </c>
      <c r="AB21" s="184">
        <f t="shared" si="2"/>
        <v>0</v>
      </c>
      <c r="AC21" s="184">
        <f t="shared" si="3"/>
        <v>2</v>
      </c>
      <c r="AD21" s="184">
        <f t="shared" si="4"/>
        <v>96</v>
      </c>
      <c r="AE21" s="184">
        <f t="shared" si="5"/>
        <v>0</v>
      </c>
      <c r="AF21" s="184">
        <f t="shared" si="0"/>
        <v>96</v>
      </c>
      <c r="AG21" s="180"/>
      <c r="AH21" s="181"/>
      <c r="AI21" s="181"/>
      <c r="AJ21" s="181"/>
      <c r="AK21" s="181"/>
      <c r="AM21" s="183"/>
      <c r="AN21" s="183"/>
      <c r="AO21" s="183"/>
      <c r="AP21" s="183"/>
    </row>
    <row r="22" spans="1:42" s="182" customFormat="1" ht="42.75" customHeight="1">
      <c r="A22" s="178">
        <v>12</v>
      </c>
      <c r="B22" s="178" t="s">
        <v>54</v>
      </c>
      <c r="C22" s="184">
        <v>1</v>
      </c>
      <c r="D22" s="184"/>
      <c r="E22" s="184">
        <v>22</v>
      </c>
      <c r="F22" s="184"/>
      <c r="G22" s="184"/>
      <c r="H22" s="184"/>
      <c r="I22" s="184">
        <v>11</v>
      </c>
      <c r="J22" s="184"/>
      <c r="K22" s="184">
        <v>5</v>
      </c>
      <c r="L22" s="184"/>
      <c r="M22" s="184">
        <v>80</v>
      </c>
      <c r="N22" s="184"/>
      <c r="O22" s="184">
        <v>10</v>
      </c>
      <c r="P22" s="184"/>
      <c r="Q22" s="184">
        <v>147</v>
      </c>
      <c r="R22" s="184"/>
      <c r="S22" s="184"/>
      <c r="T22" s="184"/>
      <c r="U22" s="184">
        <v>6</v>
      </c>
      <c r="V22" s="184"/>
      <c r="W22" s="184"/>
      <c r="X22" s="184"/>
      <c r="Y22" s="184"/>
      <c r="Z22" s="184"/>
      <c r="AA22" s="184">
        <f t="shared" si="1"/>
        <v>16</v>
      </c>
      <c r="AB22" s="184">
        <f t="shared" si="2"/>
        <v>0</v>
      </c>
      <c r="AC22" s="184">
        <f t="shared" si="3"/>
        <v>16</v>
      </c>
      <c r="AD22" s="184">
        <f t="shared" si="4"/>
        <v>266</v>
      </c>
      <c r="AE22" s="184">
        <f t="shared" si="5"/>
        <v>0</v>
      </c>
      <c r="AF22" s="184">
        <f t="shared" si="0"/>
        <v>266</v>
      </c>
      <c r="AG22" s="180"/>
      <c r="AH22" s="181"/>
      <c r="AI22" s="181"/>
      <c r="AJ22" s="181"/>
      <c r="AK22" s="181"/>
      <c r="AM22" s="183"/>
      <c r="AN22" s="183"/>
      <c r="AO22" s="183"/>
      <c r="AP22" s="183"/>
    </row>
    <row r="23" spans="1:42" s="182" customFormat="1" ht="42.75" customHeight="1">
      <c r="A23" s="185">
        <v>13</v>
      </c>
      <c r="B23" s="186" t="s">
        <v>188</v>
      </c>
      <c r="C23" s="184"/>
      <c r="D23" s="184"/>
      <c r="E23" s="184">
        <v>4</v>
      </c>
      <c r="F23" s="184"/>
      <c r="G23" s="184"/>
      <c r="H23" s="184"/>
      <c r="I23" s="184">
        <v>0</v>
      </c>
      <c r="J23" s="184"/>
      <c r="K23" s="184">
        <v>2</v>
      </c>
      <c r="L23" s="184"/>
      <c r="M23" s="184">
        <v>27</v>
      </c>
      <c r="N23" s="184"/>
      <c r="O23" s="184">
        <v>3</v>
      </c>
      <c r="P23" s="184"/>
      <c r="Q23" s="184">
        <v>23</v>
      </c>
      <c r="R23" s="184"/>
      <c r="S23" s="184"/>
      <c r="T23" s="184"/>
      <c r="U23" s="184">
        <v>3</v>
      </c>
      <c r="V23" s="184"/>
      <c r="W23" s="184"/>
      <c r="X23" s="184"/>
      <c r="Y23" s="184"/>
      <c r="Z23" s="184"/>
      <c r="AA23" s="184">
        <f>C23+G23+K23+O23+S23+W23</f>
        <v>5</v>
      </c>
      <c r="AB23" s="184">
        <f>D23+H23+L23+P23+T23+X23</f>
        <v>0</v>
      </c>
      <c r="AC23" s="184">
        <f>AA23+AB23</f>
        <v>5</v>
      </c>
      <c r="AD23" s="184">
        <f>E23+I23+M23+Q23+U23+Y23</f>
        <v>57</v>
      </c>
      <c r="AE23" s="184">
        <f>F23+J23+N23+R23+V23+Z23</f>
        <v>0</v>
      </c>
      <c r="AF23" s="184">
        <f t="shared" si="0"/>
        <v>57</v>
      </c>
      <c r="AG23" s="180"/>
      <c r="AH23" s="181"/>
      <c r="AI23" s="181"/>
      <c r="AJ23" s="181"/>
      <c r="AK23" s="181"/>
      <c r="AM23" s="183"/>
      <c r="AN23" s="183"/>
      <c r="AO23" s="183"/>
      <c r="AP23" s="183"/>
    </row>
    <row r="24" spans="1:42" s="86" customFormat="1" ht="42.75" customHeight="1">
      <c r="A24" s="613" t="s">
        <v>22</v>
      </c>
      <c r="B24" s="614"/>
      <c r="C24" s="66">
        <f>SUM(C20:C23)</f>
        <v>1</v>
      </c>
      <c r="D24" s="66">
        <f aca="true" t="shared" si="10" ref="D24:AB24">SUM(D20:D23)</f>
        <v>0</v>
      </c>
      <c r="E24" s="66">
        <f t="shared" si="10"/>
        <v>27</v>
      </c>
      <c r="F24" s="66">
        <f t="shared" si="10"/>
        <v>0</v>
      </c>
      <c r="G24" s="66">
        <f t="shared" si="10"/>
        <v>0</v>
      </c>
      <c r="H24" s="66">
        <f t="shared" si="10"/>
        <v>0</v>
      </c>
      <c r="I24" s="66">
        <f t="shared" si="10"/>
        <v>11</v>
      </c>
      <c r="J24" s="66">
        <f t="shared" si="10"/>
        <v>0</v>
      </c>
      <c r="K24" s="66">
        <f t="shared" si="10"/>
        <v>14</v>
      </c>
      <c r="L24" s="66">
        <f t="shared" si="10"/>
        <v>0</v>
      </c>
      <c r="M24" s="66">
        <f t="shared" si="10"/>
        <v>203</v>
      </c>
      <c r="N24" s="66">
        <f t="shared" si="10"/>
        <v>0</v>
      </c>
      <c r="O24" s="66">
        <f t="shared" si="10"/>
        <v>23</v>
      </c>
      <c r="P24" s="66">
        <f t="shared" si="10"/>
        <v>0</v>
      </c>
      <c r="Q24" s="66">
        <f t="shared" si="10"/>
        <v>355</v>
      </c>
      <c r="R24" s="66">
        <f t="shared" si="10"/>
        <v>0</v>
      </c>
      <c r="S24" s="66">
        <f t="shared" si="10"/>
        <v>1</v>
      </c>
      <c r="T24" s="66">
        <f t="shared" si="10"/>
        <v>0</v>
      </c>
      <c r="U24" s="66">
        <f t="shared" si="10"/>
        <v>51</v>
      </c>
      <c r="V24" s="66">
        <f t="shared" si="10"/>
        <v>0</v>
      </c>
      <c r="W24" s="66">
        <f t="shared" si="10"/>
        <v>0</v>
      </c>
      <c r="X24" s="66">
        <f t="shared" si="10"/>
        <v>0</v>
      </c>
      <c r="Y24" s="66">
        <f t="shared" si="10"/>
        <v>0</v>
      </c>
      <c r="Z24" s="66">
        <f t="shared" si="10"/>
        <v>0</v>
      </c>
      <c r="AA24" s="66">
        <f t="shared" si="10"/>
        <v>39</v>
      </c>
      <c r="AB24" s="66">
        <f t="shared" si="10"/>
        <v>0</v>
      </c>
      <c r="AC24" s="66">
        <f>SUM(AC20:AC23)</f>
        <v>39</v>
      </c>
      <c r="AD24" s="66">
        <f>SUM(AD20:AD23)</f>
        <v>647</v>
      </c>
      <c r="AE24" s="66">
        <f>SUM(AE20:AE23)</f>
        <v>0</v>
      </c>
      <c r="AF24" s="66">
        <f>SUM(AF20:AF23)</f>
        <v>647</v>
      </c>
      <c r="AG24" s="89"/>
      <c r="AH24" s="61"/>
      <c r="AI24" s="61"/>
      <c r="AJ24" s="61"/>
      <c r="AK24" s="61"/>
      <c r="AM24" s="44"/>
      <c r="AN24" s="44"/>
      <c r="AO24" s="44"/>
      <c r="AP24" s="44"/>
    </row>
    <row r="25" spans="1:42" s="86" customFormat="1" ht="42.75" customHeight="1">
      <c r="A25" s="613" t="s">
        <v>176</v>
      </c>
      <c r="B25" s="614"/>
      <c r="C25" s="66">
        <f>C19+C24</f>
        <v>1</v>
      </c>
      <c r="D25" s="66">
        <f aca="true" t="shared" si="11" ref="D25:Z25">D19+D24</f>
        <v>0</v>
      </c>
      <c r="E25" s="66">
        <f t="shared" si="11"/>
        <v>28</v>
      </c>
      <c r="F25" s="66">
        <f t="shared" si="11"/>
        <v>0</v>
      </c>
      <c r="G25" s="66">
        <f t="shared" si="11"/>
        <v>0</v>
      </c>
      <c r="H25" s="66">
        <f t="shared" si="11"/>
        <v>0</v>
      </c>
      <c r="I25" s="66">
        <f t="shared" si="11"/>
        <v>24</v>
      </c>
      <c r="J25" s="66">
        <f t="shared" si="11"/>
        <v>0</v>
      </c>
      <c r="K25" s="66">
        <f t="shared" si="11"/>
        <v>21</v>
      </c>
      <c r="L25" s="66">
        <f t="shared" si="11"/>
        <v>0</v>
      </c>
      <c r="M25" s="66">
        <f t="shared" si="11"/>
        <v>314</v>
      </c>
      <c r="N25" s="66">
        <f t="shared" si="11"/>
        <v>0</v>
      </c>
      <c r="O25" s="66">
        <f t="shared" si="11"/>
        <v>46</v>
      </c>
      <c r="P25" s="66">
        <f t="shared" si="11"/>
        <v>0</v>
      </c>
      <c r="Q25" s="66">
        <f t="shared" si="11"/>
        <v>700</v>
      </c>
      <c r="R25" s="66">
        <f t="shared" si="11"/>
        <v>0</v>
      </c>
      <c r="S25" s="66">
        <f t="shared" si="11"/>
        <v>1</v>
      </c>
      <c r="T25" s="66">
        <f t="shared" si="11"/>
        <v>0</v>
      </c>
      <c r="U25" s="66">
        <f t="shared" si="11"/>
        <v>53</v>
      </c>
      <c r="V25" s="66">
        <f t="shared" si="11"/>
        <v>0</v>
      </c>
      <c r="W25" s="66">
        <f t="shared" si="11"/>
        <v>1</v>
      </c>
      <c r="X25" s="66">
        <f t="shared" si="11"/>
        <v>0</v>
      </c>
      <c r="Y25" s="66">
        <f t="shared" si="11"/>
        <v>40</v>
      </c>
      <c r="Z25" s="66">
        <f t="shared" si="11"/>
        <v>0</v>
      </c>
      <c r="AA25" s="66">
        <f t="shared" si="1"/>
        <v>70</v>
      </c>
      <c r="AB25" s="66">
        <f t="shared" si="2"/>
        <v>0</v>
      </c>
      <c r="AC25" s="66">
        <f t="shared" si="3"/>
        <v>70</v>
      </c>
      <c r="AD25" s="66">
        <f t="shared" si="4"/>
        <v>1159</v>
      </c>
      <c r="AE25" s="66">
        <f t="shared" si="5"/>
        <v>0</v>
      </c>
      <c r="AF25" s="66">
        <f>AD25+AE25</f>
        <v>1159</v>
      </c>
      <c r="AG25" s="48">
        <f>AF19+AF24</f>
        <v>1159</v>
      </c>
      <c r="AH25" s="61"/>
      <c r="AI25" s="61"/>
      <c r="AJ25" s="61"/>
      <c r="AK25" s="61"/>
      <c r="AM25" s="44"/>
      <c r="AN25" s="44"/>
      <c r="AO25" s="44"/>
      <c r="AP25" s="44"/>
    </row>
    <row r="26" spans="1:42" s="55" customFormat="1" ht="42.75" customHeight="1">
      <c r="A26" s="63">
        <v>13</v>
      </c>
      <c r="B26" s="63" t="s">
        <v>23</v>
      </c>
      <c r="C26" s="65">
        <v>3</v>
      </c>
      <c r="D26" s="65">
        <v>46</v>
      </c>
      <c r="E26" s="65">
        <v>59</v>
      </c>
      <c r="F26" s="65">
        <v>646</v>
      </c>
      <c r="G26" s="65">
        <v>5</v>
      </c>
      <c r="H26" s="65">
        <v>71</v>
      </c>
      <c r="I26" s="65">
        <v>74</v>
      </c>
      <c r="J26" s="65">
        <v>871</v>
      </c>
      <c r="K26" s="65">
        <v>2</v>
      </c>
      <c r="L26" s="65">
        <v>60</v>
      </c>
      <c r="M26" s="65">
        <v>53</v>
      </c>
      <c r="N26" s="65">
        <v>610</v>
      </c>
      <c r="O26" s="65">
        <v>1</v>
      </c>
      <c r="P26" s="65">
        <v>1</v>
      </c>
      <c r="Q26" s="65">
        <v>6</v>
      </c>
      <c r="R26" s="65">
        <v>29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f t="shared" si="1"/>
        <v>11</v>
      </c>
      <c r="AB26" s="65">
        <f t="shared" si="2"/>
        <v>178</v>
      </c>
      <c r="AC26" s="65">
        <f t="shared" si="3"/>
        <v>189</v>
      </c>
      <c r="AD26" s="65">
        <f t="shared" si="4"/>
        <v>192</v>
      </c>
      <c r="AE26" s="65">
        <f t="shared" si="5"/>
        <v>2156</v>
      </c>
      <c r="AF26" s="65">
        <f>AD26+AE26</f>
        <v>2348</v>
      </c>
      <c r="AG26" s="47"/>
      <c r="AH26" s="62"/>
      <c r="AI26" s="62"/>
      <c r="AJ26" s="62"/>
      <c r="AK26" s="62"/>
      <c r="AL26" s="62"/>
      <c r="AM26" s="56"/>
      <c r="AN26" s="56"/>
      <c r="AO26" s="56"/>
      <c r="AP26" s="56"/>
    </row>
    <row r="27" spans="1:42" s="55" customFormat="1" ht="42.75" customHeight="1">
      <c r="A27" s="63">
        <v>14</v>
      </c>
      <c r="B27" s="63" t="s">
        <v>142</v>
      </c>
      <c r="C27" s="65">
        <v>10</v>
      </c>
      <c r="D27" s="65">
        <v>23</v>
      </c>
      <c r="E27" s="65">
        <v>84</v>
      </c>
      <c r="F27" s="65">
        <v>182</v>
      </c>
      <c r="G27" s="65">
        <v>15</v>
      </c>
      <c r="H27" s="65">
        <v>45</v>
      </c>
      <c r="I27" s="65">
        <v>130</v>
      </c>
      <c r="J27" s="65">
        <v>509</v>
      </c>
      <c r="K27" s="65">
        <v>16</v>
      </c>
      <c r="L27" s="65">
        <v>15</v>
      </c>
      <c r="M27" s="65">
        <v>168</v>
      </c>
      <c r="N27" s="65">
        <v>367</v>
      </c>
      <c r="O27" s="65">
        <v>0</v>
      </c>
      <c r="P27" s="65">
        <v>0</v>
      </c>
      <c r="Q27" s="65">
        <v>5</v>
      </c>
      <c r="R27" s="65">
        <v>9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f t="shared" si="1"/>
        <v>41</v>
      </c>
      <c r="AB27" s="65">
        <f t="shared" si="2"/>
        <v>83</v>
      </c>
      <c r="AC27" s="65">
        <f t="shared" si="3"/>
        <v>124</v>
      </c>
      <c r="AD27" s="65">
        <f t="shared" si="4"/>
        <v>387</v>
      </c>
      <c r="AE27" s="65">
        <f t="shared" si="5"/>
        <v>1067</v>
      </c>
      <c r="AF27" s="65">
        <f>AD27+AE27</f>
        <v>1454</v>
      </c>
      <c r="AG27" s="47"/>
      <c r="AH27" s="62"/>
      <c r="AI27" s="62"/>
      <c r="AJ27" s="62"/>
      <c r="AK27" s="62"/>
      <c r="AL27" s="62"/>
      <c r="AM27" s="56"/>
      <c r="AN27" s="56"/>
      <c r="AO27" s="56"/>
      <c r="AP27" s="56"/>
    </row>
    <row r="28" spans="1:42" s="86" customFormat="1" ht="42.75" customHeight="1">
      <c r="A28" s="705" t="s">
        <v>108</v>
      </c>
      <c r="B28" s="706"/>
      <c r="C28" s="66">
        <f>C26+C27</f>
        <v>13</v>
      </c>
      <c r="D28" s="66">
        <f aca="true" t="shared" si="12" ref="D28:Z28">D26+D27</f>
        <v>69</v>
      </c>
      <c r="E28" s="66">
        <f t="shared" si="12"/>
        <v>143</v>
      </c>
      <c r="F28" s="66">
        <f t="shared" si="12"/>
        <v>828</v>
      </c>
      <c r="G28" s="66">
        <f t="shared" si="12"/>
        <v>20</v>
      </c>
      <c r="H28" s="66">
        <f t="shared" si="12"/>
        <v>116</v>
      </c>
      <c r="I28" s="66">
        <f t="shared" si="12"/>
        <v>204</v>
      </c>
      <c r="J28" s="66">
        <f t="shared" si="12"/>
        <v>1380</v>
      </c>
      <c r="K28" s="66">
        <f t="shared" si="12"/>
        <v>18</v>
      </c>
      <c r="L28" s="66">
        <f t="shared" si="12"/>
        <v>75</v>
      </c>
      <c r="M28" s="66">
        <f t="shared" si="12"/>
        <v>221</v>
      </c>
      <c r="N28" s="66">
        <f t="shared" si="12"/>
        <v>977</v>
      </c>
      <c r="O28" s="66">
        <f t="shared" si="12"/>
        <v>1</v>
      </c>
      <c r="P28" s="66">
        <f t="shared" si="12"/>
        <v>1</v>
      </c>
      <c r="Q28" s="66">
        <f t="shared" si="12"/>
        <v>11</v>
      </c>
      <c r="R28" s="66">
        <f t="shared" si="12"/>
        <v>38</v>
      </c>
      <c r="S28" s="66">
        <f t="shared" si="12"/>
        <v>0</v>
      </c>
      <c r="T28" s="66">
        <f t="shared" si="12"/>
        <v>0</v>
      </c>
      <c r="U28" s="66">
        <f t="shared" si="12"/>
        <v>0</v>
      </c>
      <c r="V28" s="66">
        <f t="shared" si="12"/>
        <v>0</v>
      </c>
      <c r="W28" s="66">
        <f t="shared" si="12"/>
        <v>0</v>
      </c>
      <c r="X28" s="66">
        <f t="shared" si="12"/>
        <v>0</v>
      </c>
      <c r="Y28" s="66">
        <f t="shared" si="12"/>
        <v>0</v>
      </c>
      <c r="Z28" s="66">
        <f t="shared" si="12"/>
        <v>0</v>
      </c>
      <c r="AA28" s="66">
        <f t="shared" si="1"/>
        <v>52</v>
      </c>
      <c r="AB28" s="66">
        <f t="shared" si="2"/>
        <v>261</v>
      </c>
      <c r="AC28" s="66">
        <f t="shared" si="3"/>
        <v>313</v>
      </c>
      <c r="AD28" s="66">
        <f t="shared" si="4"/>
        <v>579</v>
      </c>
      <c r="AE28" s="66">
        <f t="shared" si="5"/>
        <v>3223</v>
      </c>
      <c r="AF28" s="66">
        <f>AD28+AE28</f>
        <v>3802</v>
      </c>
      <c r="AG28" s="89"/>
      <c r="AH28" s="61" t="s">
        <v>144</v>
      </c>
      <c r="AI28" s="61"/>
      <c r="AJ28" s="61"/>
      <c r="AK28" s="61"/>
      <c r="AL28" s="61"/>
      <c r="AM28" s="44"/>
      <c r="AN28" s="44"/>
      <c r="AO28" s="44"/>
      <c r="AP28" s="44"/>
    </row>
    <row r="29" spans="1:42" s="192" customFormat="1" ht="42.75" customHeight="1">
      <c r="A29" s="187">
        <v>15</v>
      </c>
      <c r="B29" s="187" t="s">
        <v>24</v>
      </c>
      <c r="C29" s="188">
        <v>28</v>
      </c>
      <c r="D29" s="188"/>
      <c r="E29" s="188"/>
      <c r="F29" s="188"/>
      <c r="G29" s="188">
        <v>29</v>
      </c>
      <c r="H29" s="188"/>
      <c r="I29" s="188"/>
      <c r="J29" s="188"/>
      <c r="K29" s="188">
        <v>21</v>
      </c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>
        <f t="shared" si="1"/>
        <v>78</v>
      </c>
      <c r="AB29" s="188">
        <f t="shared" si="2"/>
        <v>0</v>
      </c>
      <c r="AC29" s="188">
        <f t="shared" si="3"/>
        <v>78</v>
      </c>
      <c r="AD29" s="188">
        <v>2094</v>
      </c>
      <c r="AE29" s="188">
        <f t="shared" si="5"/>
        <v>0</v>
      </c>
      <c r="AF29" s="188">
        <v>2094</v>
      </c>
      <c r="AG29" s="189"/>
      <c r="AH29" s="190"/>
      <c r="AI29" s="190"/>
      <c r="AJ29" s="190"/>
      <c r="AK29" s="190"/>
      <c r="AL29" s="190"/>
      <c r="AM29" s="191"/>
      <c r="AN29" s="191"/>
      <c r="AO29" s="191"/>
      <c r="AP29" s="191"/>
    </row>
    <row r="30" spans="1:42" s="192" customFormat="1" ht="42.75" customHeight="1">
      <c r="A30" s="187">
        <v>16</v>
      </c>
      <c r="B30" s="187" t="s">
        <v>178</v>
      </c>
      <c r="C30" s="188">
        <v>0</v>
      </c>
      <c r="D30" s="188"/>
      <c r="E30" s="188"/>
      <c r="F30" s="188"/>
      <c r="G30" s="188">
        <v>0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>
        <f t="shared" si="1"/>
        <v>0</v>
      </c>
      <c r="AB30" s="188">
        <f t="shared" si="2"/>
        <v>0</v>
      </c>
      <c r="AC30" s="188">
        <f t="shared" si="3"/>
        <v>0</v>
      </c>
      <c r="AD30" s="188">
        <f>AB30+AC30</f>
        <v>0</v>
      </c>
      <c r="AE30" s="188">
        <f t="shared" si="5"/>
        <v>0</v>
      </c>
      <c r="AF30" s="188">
        <f>AD30+AE30</f>
        <v>0</v>
      </c>
      <c r="AG30" s="189"/>
      <c r="AH30" s="190"/>
      <c r="AI30" s="190"/>
      <c r="AJ30" s="190"/>
      <c r="AK30" s="190"/>
      <c r="AL30" s="190"/>
      <c r="AM30" s="191"/>
      <c r="AN30" s="191"/>
      <c r="AO30" s="191"/>
      <c r="AP30" s="191"/>
    </row>
    <row r="31" spans="1:42" s="192" customFormat="1" ht="42.75" customHeight="1">
      <c r="A31" s="187">
        <v>17</v>
      </c>
      <c r="B31" s="187" t="s">
        <v>109</v>
      </c>
      <c r="C31" s="188">
        <v>0</v>
      </c>
      <c r="D31" s="188"/>
      <c r="E31" s="188"/>
      <c r="F31" s="188"/>
      <c r="G31" s="188">
        <v>0</v>
      </c>
      <c r="H31" s="188"/>
      <c r="I31" s="188"/>
      <c r="J31" s="188"/>
      <c r="K31" s="188">
        <v>0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>
        <f t="shared" si="1"/>
        <v>0</v>
      </c>
      <c r="AB31" s="188">
        <f t="shared" si="2"/>
        <v>0</v>
      </c>
      <c r="AC31" s="188">
        <f t="shared" si="3"/>
        <v>0</v>
      </c>
      <c r="AD31" s="188">
        <v>823</v>
      </c>
      <c r="AE31" s="188">
        <f t="shared" si="5"/>
        <v>0</v>
      </c>
      <c r="AF31" s="188">
        <v>823</v>
      </c>
      <c r="AG31" s="189"/>
      <c r="AH31" s="190"/>
      <c r="AI31" s="190"/>
      <c r="AJ31" s="190"/>
      <c r="AK31" s="190"/>
      <c r="AL31" s="190"/>
      <c r="AM31" s="191"/>
      <c r="AN31" s="191"/>
      <c r="AO31" s="191"/>
      <c r="AP31" s="191"/>
    </row>
    <row r="32" spans="1:42" s="192" customFormat="1" ht="42.75" customHeight="1">
      <c r="A32" s="187">
        <v>18</v>
      </c>
      <c r="B32" s="187" t="s">
        <v>25</v>
      </c>
      <c r="C32" s="188">
        <v>3</v>
      </c>
      <c r="D32" s="188"/>
      <c r="E32" s="188"/>
      <c r="F32" s="188"/>
      <c r="G32" s="188">
        <v>9</v>
      </c>
      <c r="H32" s="188"/>
      <c r="I32" s="188"/>
      <c r="J32" s="188"/>
      <c r="K32" s="188">
        <v>14</v>
      </c>
      <c r="L32" s="188"/>
      <c r="M32" s="188"/>
      <c r="N32" s="188"/>
      <c r="O32" s="188">
        <v>2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>
        <f t="shared" si="1"/>
        <v>28</v>
      </c>
      <c r="AB32" s="188">
        <f t="shared" si="2"/>
        <v>0</v>
      </c>
      <c r="AC32" s="188">
        <f t="shared" si="3"/>
        <v>28</v>
      </c>
      <c r="AD32" s="188">
        <v>700</v>
      </c>
      <c r="AE32" s="188">
        <f t="shared" si="5"/>
        <v>0</v>
      </c>
      <c r="AF32" s="188">
        <v>700</v>
      </c>
      <c r="AG32" s="189"/>
      <c r="AH32" s="190"/>
      <c r="AI32" s="190"/>
      <c r="AJ32" s="190"/>
      <c r="AK32" s="190"/>
      <c r="AL32" s="190"/>
      <c r="AM32" s="191"/>
      <c r="AN32" s="191"/>
      <c r="AO32" s="191"/>
      <c r="AP32" s="191"/>
    </row>
    <row r="33" spans="1:42" s="86" customFormat="1" ht="42.75" customHeight="1">
      <c r="A33" s="613" t="s">
        <v>107</v>
      </c>
      <c r="B33" s="614"/>
      <c r="C33" s="66">
        <f>C29+C30+C31+C32</f>
        <v>31</v>
      </c>
      <c r="D33" s="66">
        <f aca="true" t="shared" si="13" ref="D33:Z33">D29+D30+D31+D32</f>
        <v>0</v>
      </c>
      <c r="E33" s="66">
        <f t="shared" si="13"/>
        <v>0</v>
      </c>
      <c r="F33" s="66">
        <f t="shared" si="13"/>
        <v>0</v>
      </c>
      <c r="G33" s="66">
        <f t="shared" si="13"/>
        <v>38</v>
      </c>
      <c r="H33" s="66">
        <f t="shared" si="13"/>
        <v>0</v>
      </c>
      <c r="I33" s="66">
        <f t="shared" si="13"/>
        <v>0</v>
      </c>
      <c r="J33" s="66">
        <f t="shared" si="13"/>
        <v>0</v>
      </c>
      <c r="K33" s="66">
        <f t="shared" si="13"/>
        <v>35</v>
      </c>
      <c r="L33" s="66">
        <f t="shared" si="13"/>
        <v>0</v>
      </c>
      <c r="M33" s="66">
        <f t="shared" si="13"/>
        <v>0</v>
      </c>
      <c r="N33" s="66">
        <f t="shared" si="13"/>
        <v>0</v>
      </c>
      <c r="O33" s="66">
        <f t="shared" si="13"/>
        <v>2</v>
      </c>
      <c r="P33" s="66">
        <f t="shared" si="13"/>
        <v>0</v>
      </c>
      <c r="Q33" s="66">
        <f t="shared" si="13"/>
        <v>0</v>
      </c>
      <c r="R33" s="66">
        <f t="shared" si="13"/>
        <v>0</v>
      </c>
      <c r="S33" s="66">
        <f t="shared" si="13"/>
        <v>0</v>
      </c>
      <c r="T33" s="66">
        <f t="shared" si="13"/>
        <v>0</v>
      </c>
      <c r="U33" s="66">
        <f t="shared" si="13"/>
        <v>0</v>
      </c>
      <c r="V33" s="66">
        <f t="shared" si="13"/>
        <v>0</v>
      </c>
      <c r="W33" s="66">
        <f t="shared" si="13"/>
        <v>0</v>
      </c>
      <c r="X33" s="66">
        <f t="shared" si="13"/>
        <v>0</v>
      </c>
      <c r="Y33" s="66">
        <f t="shared" si="13"/>
        <v>0</v>
      </c>
      <c r="Z33" s="66">
        <f t="shared" si="13"/>
        <v>0</v>
      </c>
      <c r="AA33" s="66">
        <f t="shared" si="1"/>
        <v>106</v>
      </c>
      <c r="AB33" s="66">
        <f t="shared" si="2"/>
        <v>0</v>
      </c>
      <c r="AC33" s="66">
        <f t="shared" si="3"/>
        <v>106</v>
      </c>
      <c r="AD33" s="66">
        <f>SUM(AD29:AD32)</f>
        <v>3617</v>
      </c>
      <c r="AE33" s="66">
        <f t="shared" si="5"/>
        <v>0</v>
      </c>
      <c r="AF33" s="66">
        <f>SUM(AF29:AF32)</f>
        <v>3617</v>
      </c>
      <c r="AG33" s="89">
        <f>AF28+AF33+AF38</f>
        <v>11146</v>
      </c>
      <c r="AH33" s="61"/>
      <c r="AI33" s="61"/>
      <c r="AJ33" s="61"/>
      <c r="AK33" s="61"/>
      <c r="AL33" s="61"/>
      <c r="AM33" s="44"/>
      <c r="AN33" s="44"/>
      <c r="AO33" s="44"/>
      <c r="AP33" s="44"/>
    </row>
    <row r="34" spans="1:42" s="55" customFormat="1" ht="42.75" customHeight="1">
      <c r="A34" s="63">
        <v>19</v>
      </c>
      <c r="B34" s="63" t="s">
        <v>26</v>
      </c>
      <c r="C34" s="65">
        <v>0</v>
      </c>
      <c r="D34" s="65">
        <v>1</v>
      </c>
      <c r="E34" s="65">
        <v>1</v>
      </c>
      <c r="F34" s="65">
        <v>34</v>
      </c>
      <c r="G34" s="65">
        <v>0</v>
      </c>
      <c r="H34" s="65">
        <v>5</v>
      </c>
      <c r="I34" s="65">
        <v>2</v>
      </c>
      <c r="J34" s="65">
        <v>105</v>
      </c>
      <c r="K34" s="65">
        <v>0</v>
      </c>
      <c r="L34" s="65">
        <v>1</v>
      </c>
      <c r="M34" s="65">
        <v>6</v>
      </c>
      <c r="N34" s="65">
        <v>82</v>
      </c>
      <c r="O34" s="65">
        <v>0</v>
      </c>
      <c r="P34" s="65">
        <v>0</v>
      </c>
      <c r="Q34" s="65">
        <v>1</v>
      </c>
      <c r="R34" s="65">
        <v>1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f t="shared" si="1"/>
        <v>0</v>
      </c>
      <c r="AB34" s="65">
        <f t="shared" si="2"/>
        <v>7</v>
      </c>
      <c r="AC34" s="65">
        <f t="shared" si="3"/>
        <v>7</v>
      </c>
      <c r="AD34" s="65">
        <f t="shared" si="4"/>
        <v>10</v>
      </c>
      <c r="AE34" s="65">
        <f t="shared" si="5"/>
        <v>222</v>
      </c>
      <c r="AF34" s="65">
        <f aca="true" t="shared" si="14" ref="AF34:AF51">AD34+AE34</f>
        <v>232</v>
      </c>
      <c r="AG34" s="47"/>
      <c r="AH34" s="62"/>
      <c r="AI34" s="62"/>
      <c r="AJ34" s="62"/>
      <c r="AK34" s="62"/>
      <c r="AL34" s="62"/>
      <c r="AM34" s="56"/>
      <c r="AN34" s="56"/>
      <c r="AO34" s="56"/>
      <c r="AP34" s="56"/>
    </row>
    <row r="35" spans="1:42" s="55" customFormat="1" ht="42.75" customHeight="1">
      <c r="A35" s="63">
        <v>20</v>
      </c>
      <c r="B35" s="63" t="s">
        <v>27</v>
      </c>
      <c r="C35" s="65">
        <v>0</v>
      </c>
      <c r="D35" s="65">
        <v>0</v>
      </c>
      <c r="E35" s="65">
        <v>0</v>
      </c>
      <c r="F35" s="65">
        <v>81</v>
      </c>
      <c r="G35" s="65">
        <v>0</v>
      </c>
      <c r="H35" s="65">
        <v>0</v>
      </c>
      <c r="I35" s="65">
        <v>1</v>
      </c>
      <c r="J35" s="65">
        <v>106</v>
      </c>
      <c r="K35" s="65">
        <v>0</v>
      </c>
      <c r="L35" s="65">
        <v>0</v>
      </c>
      <c r="M35" s="65">
        <v>10</v>
      </c>
      <c r="N35" s="65">
        <v>120</v>
      </c>
      <c r="O35" s="65">
        <v>0</v>
      </c>
      <c r="P35" s="65">
        <v>0</v>
      </c>
      <c r="Q35" s="65">
        <v>1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f t="shared" si="1"/>
        <v>0</v>
      </c>
      <c r="AB35" s="65">
        <f t="shared" si="2"/>
        <v>0</v>
      </c>
      <c r="AC35" s="65">
        <f t="shared" si="3"/>
        <v>0</v>
      </c>
      <c r="AD35" s="65">
        <f t="shared" si="4"/>
        <v>12</v>
      </c>
      <c r="AE35" s="65">
        <f t="shared" si="5"/>
        <v>307</v>
      </c>
      <c r="AF35" s="65">
        <f t="shared" si="14"/>
        <v>319</v>
      </c>
      <c r="AG35" s="47"/>
      <c r="AH35" s="62"/>
      <c r="AI35" s="62"/>
      <c r="AJ35" s="62"/>
      <c r="AK35" s="62"/>
      <c r="AL35" s="62"/>
      <c r="AM35" s="56"/>
      <c r="AN35" s="56"/>
      <c r="AO35" s="56"/>
      <c r="AP35" s="56"/>
    </row>
    <row r="36" spans="1:42" s="55" customFormat="1" ht="42.75" customHeight="1">
      <c r="A36" s="63">
        <v>21</v>
      </c>
      <c r="B36" s="63" t="s">
        <v>28</v>
      </c>
      <c r="C36" s="65">
        <v>0</v>
      </c>
      <c r="D36" s="65">
        <v>51</v>
      </c>
      <c r="E36" s="65">
        <v>0</v>
      </c>
      <c r="F36" s="65">
        <v>553</v>
      </c>
      <c r="G36" s="65">
        <v>0</v>
      </c>
      <c r="H36" s="65">
        <v>38</v>
      </c>
      <c r="I36" s="65">
        <v>0</v>
      </c>
      <c r="J36" s="65">
        <v>621</v>
      </c>
      <c r="K36" s="65">
        <v>0</v>
      </c>
      <c r="L36" s="65">
        <v>21</v>
      </c>
      <c r="M36" s="65">
        <v>0</v>
      </c>
      <c r="N36" s="65">
        <v>370</v>
      </c>
      <c r="O36" s="65">
        <v>0</v>
      </c>
      <c r="P36" s="65">
        <v>0</v>
      </c>
      <c r="Q36" s="65">
        <v>0</v>
      </c>
      <c r="R36" s="65">
        <v>3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f t="shared" si="1"/>
        <v>0</v>
      </c>
      <c r="AB36" s="65">
        <f t="shared" si="2"/>
        <v>110</v>
      </c>
      <c r="AC36" s="65">
        <f t="shared" si="3"/>
        <v>110</v>
      </c>
      <c r="AD36" s="65">
        <f t="shared" si="4"/>
        <v>0</v>
      </c>
      <c r="AE36" s="65">
        <f t="shared" si="5"/>
        <v>1547</v>
      </c>
      <c r="AF36" s="65">
        <f t="shared" si="14"/>
        <v>1547</v>
      </c>
      <c r="AG36" s="47"/>
      <c r="AH36" s="62"/>
      <c r="AI36" s="62"/>
      <c r="AJ36" s="62"/>
      <c r="AK36" s="62"/>
      <c r="AL36" s="62"/>
      <c r="AM36" s="56"/>
      <c r="AN36" s="56"/>
      <c r="AO36" s="56"/>
      <c r="AP36" s="56"/>
    </row>
    <row r="37" spans="1:42" s="55" customFormat="1" ht="42.75" customHeight="1">
      <c r="A37" s="63">
        <v>22</v>
      </c>
      <c r="B37" s="63" t="s">
        <v>45</v>
      </c>
      <c r="C37" s="65">
        <v>0</v>
      </c>
      <c r="D37" s="65">
        <v>35</v>
      </c>
      <c r="E37" s="65">
        <v>0</v>
      </c>
      <c r="F37" s="65">
        <v>543</v>
      </c>
      <c r="G37" s="65">
        <v>0</v>
      </c>
      <c r="H37" s="65">
        <v>27</v>
      </c>
      <c r="I37" s="65">
        <v>0</v>
      </c>
      <c r="J37" s="65">
        <v>622</v>
      </c>
      <c r="K37" s="65">
        <v>0</v>
      </c>
      <c r="L37" s="65">
        <v>27</v>
      </c>
      <c r="M37" s="65">
        <v>0</v>
      </c>
      <c r="N37" s="65">
        <v>460</v>
      </c>
      <c r="O37" s="65">
        <v>0</v>
      </c>
      <c r="P37" s="65">
        <v>0</v>
      </c>
      <c r="Q37" s="65">
        <v>0</v>
      </c>
      <c r="R37" s="65">
        <v>4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f t="shared" si="1"/>
        <v>0</v>
      </c>
      <c r="AB37" s="65">
        <f t="shared" si="2"/>
        <v>89</v>
      </c>
      <c r="AC37" s="65">
        <f t="shared" si="3"/>
        <v>89</v>
      </c>
      <c r="AD37" s="65">
        <f t="shared" si="4"/>
        <v>0</v>
      </c>
      <c r="AE37" s="65">
        <f t="shared" si="5"/>
        <v>1629</v>
      </c>
      <c r="AF37" s="65">
        <f t="shared" si="14"/>
        <v>1629</v>
      </c>
      <c r="AG37" s="47"/>
      <c r="AH37" s="62"/>
      <c r="AI37" s="62"/>
      <c r="AJ37" s="62"/>
      <c r="AK37" s="62"/>
      <c r="AL37" s="62"/>
      <c r="AM37" s="56"/>
      <c r="AN37" s="56"/>
      <c r="AO37" s="56"/>
      <c r="AP37" s="56"/>
    </row>
    <row r="38" spans="1:42" s="86" customFormat="1" ht="42.75" customHeight="1">
      <c r="A38" s="705" t="s">
        <v>29</v>
      </c>
      <c r="B38" s="706"/>
      <c r="C38" s="66">
        <f>C34+C35+C36+C37</f>
        <v>0</v>
      </c>
      <c r="D38" s="66">
        <f aca="true" t="shared" si="15" ref="D38:Z38">D34+D35+D36+D37</f>
        <v>87</v>
      </c>
      <c r="E38" s="66">
        <f t="shared" si="15"/>
        <v>1</v>
      </c>
      <c r="F38" s="66">
        <f t="shared" si="15"/>
        <v>1211</v>
      </c>
      <c r="G38" s="66">
        <f t="shared" si="15"/>
        <v>0</v>
      </c>
      <c r="H38" s="66">
        <f t="shared" si="15"/>
        <v>70</v>
      </c>
      <c r="I38" s="66">
        <f t="shared" si="15"/>
        <v>3</v>
      </c>
      <c r="J38" s="66">
        <f t="shared" si="15"/>
        <v>1454</v>
      </c>
      <c r="K38" s="66">
        <f t="shared" si="15"/>
        <v>0</v>
      </c>
      <c r="L38" s="66">
        <f t="shared" si="15"/>
        <v>49</v>
      </c>
      <c r="M38" s="66">
        <f t="shared" si="15"/>
        <v>16</v>
      </c>
      <c r="N38" s="66">
        <f t="shared" si="15"/>
        <v>1032</v>
      </c>
      <c r="O38" s="66">
        <f t="shared" si="15"/>
        <v>0</v>
      </c>
      <c r="P38" s="66">
        <f t="shared" si="15"/>
        <v>0</v>
      </c>
      <c r="Q38" s="66">
        <f t="shared" si="15"/>
        <v>2</v>
      </c>
      <c r="R38" s="66">
        <f t="shared" si="15"/>
        <v>8</v>
      </c>
      <c r="S38" s="66">
        <f t="shared" si="15"/>
        <v>0</v>
      </c>
      <c r="T38" s="66">
        <f t="shared" si="15"/>
        <v>0</v>
      </c>
      <c r="U38" s="66">
        <f t="shared" si="15"/>
        <v>0</v>
      </c>
      <c r="V38" s="66">
        <f t="shared" si="15"/>
        <v>0</v>
      </c>
      <c r="W38" s="66">
        <f t="shared" si="15"/>
        <v>0</v>
      </c>
      <c r="X38" s="66">
        <f t="shared" si="15"/>
        <v>0</v>
      </c>
      <c r="Y38" s="66">
        <f t="shared" si="15"/>
        <v>0</v>
      </c>
      <c r="Z38" s="66">
        <f t="shared" si="15"/>
        <v>0</v>
      </c>
      <c r="AA38" s="66">
        <f t="shared" si="1"/>
        <v>0</v>
      </c>
      <c r="AB38" s="66">
        <f t="shared" si="2"/>
        <v>206</v>
      </c>
      <c r="AC38" s="66">
        <f t="shared" si="3"/>
        <v>206</v>
      </c>
      <c r="AD38" s="66">
        <f t="shared" si="4"/>
        <v>22</v>
      </c>
      <c r="AE38" s="66">
        <f t="shared" si="5"/>
        <v>3705</v>
      </c>
      <c r="AF38" s="66">
        <f t="shared" si="14"/>
        <v>3727</v>
      </c>
      <c r="AG38" s="89"/>
      <c r="AH38" s="61"/>
      <c r="AI38" s="61"/>
      <c r="AJ38" s="61"/>
      <c r="AK38" s="61"/>
      <c r="AL38" s="61"/>
      <c r="AM38" s="44"/>
      <c r="AN38" s="44"/>
      <c r="AO38" s="44"/>
      <c r="AP38" s="44"/>
    </row>
    <row r="39" spans="1:42" s="86" customFormat="1" ht="42.75" customHeight="1">
      <c r="A39" s="613" t="s">
        <v>30</v>
      </c>
      <c r="B39" s="614"/>
      <c r="C39" s="66">
        <f>C28+C33+C38</f>
        <v>44</v>
      </c>
      <c r="D39" s="66">
        <f aca="true" t="shared" si="16" ref="D39:Z39">D28+D33+D38</f>
        <v>156</v>
      </c>
      <c r="E39" s="66">
        <f t="shared" si="16"/>
        <v>144</v>
      </c>
      <c r="F39" s="66">
        <f t="shared" si="16"/>
        <v>2039</v>
      </c>
      <c r="G39" s="66">
        <f t="shared" si="16"/>
        <v>58</v>
      </c>
      <c r="H39" s="66">
        <f t="shared" si="16"/>
        <v>186</v>
      </c>
      <c r="I39" s="66">
        <f t="shared" si="16"/>
        <v>207</v>
      </c>
      <c r="J39" s="66">
        <f t="shared" si="16"/>
        <v>2834</v>
      </c>
      <c r="K39" s="66">
        <f t="shared" si="16"/>
        <v>53</v>
      </c>
      <c r="L39" s="66">
        <f t="shared" si="16"/>
        <v>124</v>
      </c>
      <c r="M39" s="66">
        <f t="shared" si="16"/>
        <v>237</v>
      </c>
      <c r="N39" s="66">
        <f t="shared" si="16"/>
        <v>2009</v>
      </c>
      <c r="O39" s="66">
        <f t="shared" si="16"/>
        <v>3</v>
      </c>
      <c r="P39" s="66">
        <f t="shared" si="16"/>
        <v>1</v>
      </c>
      <c r="Q39" s="66">
        <f t="shared" si="16"/>
        <v>13</v>
      </c>
      <c r="R39" s="66">
        <f t="shared" si="16"/>
        <v>46</v>
      </c>
      <c r="S39" s="66">
        <f t="shared" si="16"/>
        <v>0</v>
      </c>
      <c r="T39" s="66">
        <f t="shared" si="16"/>
        <v>0</v>
      </c>
      <c r="U39" s="66">
        <f t="shared" si="16"/>
        <v>0</v>
      </c>
      <c r="V39" s="66">
        <f t="shared" si="16"/>
        <v>0</v>
      </c>
      <c r="W39" s="66">
        <f t="shared" si="16"/>
        <v>0</v>
      </c>
      <c r="X39" s="66">
        <f t="shared" si="16"/>
        <v>0</v>
      </c>
      <c r="Y39" s="66">
        <f t="shared" si="16"/>
        <v>0</v>
      </c>
      <c r="Z39" s="66">
        <f t="shared" si="16"/>
        <v>0</v>
      </c>
      <c r="AA39" s="66">
        <f t="shared" si="1"/>
        <v>158</v>
      </c>
      <c r="AB39" s="66">
        <f t="shared" si="2"/>
        <v>467</v>
      </c>
      <c r="AC39" s="66">
        <f t="shared" si="3"/>
        <v>625</v>
      </c>
      <c r="AD39" s="66">
        <f>AD28+AD33+AD38</f>
        <v>4218</v>
      </c>
      <c r="AE39" s="66">
        <f>AE28+AE33+AE38</f>
        <v>6928</v>
      </c>
      <c r="AF39" s="66">
        <f t="shared" si="14"/>
        <v>11146</v>
      </c>
      <c r="AG39" s="89"/>
      <c r="AH39" s="61"/>
      <c r="AI39" s="61"/>
      <c r="AJ39" s="61"/>
      <c r="AK39" s="61"/>
      <c r="AL39" s="61"/>
      <c r="AM39" s="44"/>
      <c r="AN39" s="44"/>
      <c r="AO39" s="44"/>
      <c r="AP39" s="44"/>
    </row>
    <row r="40" spans="1:41" s="55" customFormat="1" ht="42.75" customHeight="1">
      <c r="A40" s="63">
        <v>23</v>
      </c>
      <c r="B40" s="63" t="s">
        <v>31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f t="shared" si="1"/>
        <v>0</v>
      </c>
      <c r="AB40" s="65">
        <f t="shared" si="2"/>
        <v>0</v>
      </c>
      <c r="AC40" s="65">
        <f t="shared" si="3"/>
        <v>0</v>
      </c>
      <c r="AD40" s="65">
        <f t="shared" si="4"/>
        <v>0</v>
      </c>
      <c r="AE40" s="65">
        <f t="shared" si="5"/>
        <v>0</v>
      </c>
      <c r="AF40" s="65">
        <f t="shared" si="14"/>
        <v>0</v>
      </c>
      <c r="AG40" s="47"/>
      <c r="AH40" s="62"/>
      <c r="AI40" s="62"/>
      <c r="AJ40" s="62"/>
      <c r="AK40" s="62"/>
      <c r="AL40" s="62"/>
      <c r="AM40" s="56"/>
      <c r="AN40" s="56"/>
      <c r="AO40" s="56"/>
    </row>
    <row r="41" spans="1:41" s="55" customFormat="1" ht="42.75" customHeight="1">
      <c r="A41" s="63">
        <v>24</v>
      </c>
      <c r="B41" s="63" t="s">
        <v>174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f t="shared" si="1"/>
        <v>0</v>
      </c>
      <c r="AB41" s="65">
        <f t="shared" si="2"/>
        <v>0</v>
      </c>
      <c r="AC41" s="65">
        <f t="shared" si="3"/>
        <v>0</v>
      </c>
      <c r="AD41" s="65">
        <f t="shared" si="4"/>
        <v>0</v>
      </c>
      <c r="AE41" s="65">
        <f t="shared" si="5"/>
        <v>0</v>
      </c>
      <c r="AF41" s="65">
        <f t="shared" si="14"/>
        <v>0</v>
      </c>
      <c r="AG41" s="47"/>
      <c r="AH41" s="62"/>
      <c r="AI41" s="62">
        <f>1446+415</f>
        <v>1861</v>
      </c>
      <c r="AJ41" s="62"/>
      <c r="AK41" s="62"/>
      <c r="AL41" s="62"/>
      <c r="AM41" s="56"/>
      <c r="AN41" s="56"/>
      <c r="AO41" s="56"/>
    </row>
    <row r="42" spans="1:41" s="55" customFormat="1" ht="42.75" customHeight="1">
      <c r="A42" s="63">
        <v>25</v>
      </c>
      <c r="B42" s="63" t="s">
        <v>32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f t="shared" si="1"/>
        <v>0</v>
      </c>
      <c r="AB42" s="65">
        <f t="shared" si="2"/>
        <v>0</v>
      </c>
      <c r="AC42" s="65">
        <f t="shared" si="3"/>
        <v>0</v>
      </c>
      <c r="AD42" s="65">
        <f t="shared" si="4"/>
        <v>0</v>
      </c>
      <c r="AE42" s="65">
        <f t="shared" si="5"/>
        <v>0</v>
      </c>
      <c r="AF42" s="65">
        <f t="shared" si="14"/>
        <v>0</v>
      </c>
      <c r="AG42" s="47"/>
      <c r="AH42" s="62"/>
      <c r="AI42" s="62"/>
      <c r="AJ42" s="62"/>
      <c r="AK42" s="62"/>
      <c r="AL42" s="62"/>
      <c r="AM42" s="56"/>
      <c r="AN42" s="56"/>
      <c r="AO42" s="56"/>
    </row>
    <row r="43" spans="1:41" s="55" customFormat="1" ht="42.75" customHeight="1">
      <c r="A43" s="63">
        <v>26</v>
      </c>
      <c r="B43" s="63" t="s">
        <v>33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f t="shared" si="1"/>
        <v>0</v>
      </c>
      <c r="AB43" s="65">
        <f t="shared" si="2"/>
        <v>0</v>
      </c>
      <c r="AC43" s="65">
        <f t="shared" si="3"/>
        <v>0</v>
      </c>
      <c r="AD43" s="65">
        <f t="shared" si="4"/>
        <v>0</v>
      </c>
      <c r="AE43" s="65">
        <f t="shared" si="5"/>
        <v>0</v>
      </c>
      <c r="AF43" s="65">
        <f t="shared" si="14"/>
        <v>0</v>
      </c>
      <c r="AG43" s="47"/>
      <c r="AH43" s="62"/>
      <c r="AI43" s="62"/>
      <c r="AJ43" s="62"/>
      <c r="AK43" s="62"/>
      <c r="AL43" s="62"/>
      <c r="AM43" s="56"/>
      <c r="AN43" s="56"/>
      <c r="AO43" s="56"/>
    </row>
    <row r="44" spans="1:41" s="86" customFormat="1" ht="42.75" customHeight="1">
      <c r="A44" s="705" t="s">
        <v>34</v>
      </c>
      <c r="B44" s="706"/>
      <c r="C44" s="66">
        <f>C40+C41+C42+C43</f>
        <v>0</v>
      </c>
      <c r="D44" s="66">
        <f aca="true" t="shared" si="17" ref="D44:Y44">D40+D41+D42+D43</f>
        <v>0</v>
      </c>
      <c r="E44" s="66">
        <f t="shared" si="17"/>
        <v>0</v>
      </c>
      <c r="F44" s="66">
        <f t="shared" si="17"/>
        <v>0</v>
      </c>
      <c r="G44" s="66">
        <f t="shared" si="17"/>
        <v>0</v>
      </c>
      <c r="H44" s="66">
        <f t="shared" si="17"/>
        <v>0</v>
      </c>
      <c r="I44" s="66">
        <f t="shared" si="17"/>
        <v>0</v>
      </c>
      <c r="J44" s="66">
        <f t="shared" si="17"/>
        <v>0</v>
      </c>
      <c r="K44" s="66">
        <f t="shared" si="17"/>
        <v>0</v>
      </c>
      <c r="L44" s="66">
        <f t="shared" si="17"/>
        <v>0</v>
      </c>
      <c r="M44" s="66">
        <f t="shared" si="17"/>
        <v>0</v>
      </c>
      <c r="N44" s="66">
        <f t="shared" si="17"/>
        <v>0</v>
      </c>
      <c r="O44" s="66">
        <f t="shared" si="17"/>
        <v>0</v>
      </c>
      <c r="P44" s="66">
        <f t="shared" si="17"/>
        <v>0</v>
      </c>
      <c r="Q44" s="66">
        <f t="shared" si="17"/>
        <v>0</v>
      </c>
      <c r="R44" s="66">
        <f t="shared" si="17"/>
        <v>0</v>
      </c>
      <c r="S44" s="66">
        <f t="shared" si="17"/>
        <v>0</v>
      </c>
      <c r="T44" s="66">
        <f t="shared" si="17"/>
        <v>0</v>
      </c>
      <c r="U44" s="66">
        <f t="shared" si="17"/>
        <v>0</v>
      </c>
      <c r="V44" s="66">
        <f t="shared" si="17"/>
        <v>0</v>
      </c>
      <c r="W44" s="66">
        <f t="shared" si="17"/>
        <v>0</v>
      </c>
      <c r="X44" s="66">
        <f t="shared" si="17"/>
        <v>0</v>
      </c>
      <c r="Y44" s="66">
        <f t="shared" si="17"/>
        <v>0</v>
      </c>
      <c r="Z44" s="66">
        <f>Z40+Z41+Z42+Z43</f>
        <v>0</v>
      </c>
      <c r="AA44" s="66">
        <f t="shared" si="1"/>
        <v>0</v>
      </c>
      <c r="AB44" s="66">
        <f t="shared" si="2"/>
        <v>0</v>
      </c>
      <c r="AC44" s="66">
        <f t="shared" si="3"/>
        <v>0</v>
      </c>
      <c r="AD44" s="66">
        <f t="shared" si="4"/>
        <v>0</v>
      </c>
      <c r="AE44" s="66">
        <f t="shared" si="5"/>
        <v>0</v>
      </c>
      <c r="AF44" s="66">
        <f t="shared" si="14"/>
        <v>0</v>
      </c>
      <c r="AG44" s="89"/>
      <c r="AH44" s="84"/>
      <c r="AI44" s="84"/>
      <c r="AJ44" s="61"/>
      <c r="AK44" s="61"/>
      <c r="AL44" s="61"/>
      <c r="AM44" s="44"/>
      <c r="AN44" s="44"/>
      <c r="AO44" s="44"/>
    </row>
    <row r="45" spans="1:41" s="55" customFormat="1" ht="42.75" customHeight="1">
      <c r="A45" s="63">
        <v>27</v>
      </c>
      <c r="B45" s="63" t="s">
        <v>35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f t="shared" si="1"/>
        <v>0</v>
      </c>
      <c r="AB45" s="65">
        <f t="shared" si="2"/>
        <v>0</v>
      </c>
      <c r="AC45" s="65">
        <f t="shared" si="3"/>
        <v>0</v>
      </c>
      <c r="AD45" s="65">
        <f t="shared" si="4"/>
        <v>0</v>
      </c>
      <c r="AE45" s="65">
        <f t="shared" si="5"/>
        <v>0</v>
      </c>
      <c r="AF45" s="65">
        <f t="shared" si="14"/>
        <v>0</v>
      </c>
      <c r="AG45" s="47"/>
      <c r="AH45" s="62"/>
      <c r="AI45" s="62"/>
      <c r="AJ45" s="62"/>
      <c r="AK45" s="62"/>
      <c r="AL45" s="62"/>
      <c r="AM45" s="56"/>
      <c r="AN45" s="56"/>
      <c r="AO45" s="56"/>
    </row>
    <row r="46" spans="1:41" s="55" customFormat="1" ht="42.75" customHeight="1">
      <c r="A46" s="63">
        <v>28</v>
      </c>
      <c r="B46" s="63" t="s">
        <v>36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f t="shared" si="1"/>
        <v>0</v>
      </c>
      <c r="AB46" s="65">
        <f t="shared" si="2"/>
        <v>0</v>
      </c>
      <c r="AC46" s="65">
        <f t="shared" si="3"/>
        <v>0</v>
      </c>
      <c r="AD46" s="65">
        <f t="shared" si="4"/>
        <v>0</v>
      </c>
      <c r="AE46" s="65">
        <f t="shared" si="5"/>
        <v>0</v>
      </c>
      <c r="AF46" s="65">
        <f t="shared" si="14"/>
        <v>0</v>
      </c>
      <c r="AG46" s="47"/>
      <c r="AH46" s="62"/>
      <c r="AI46" s="62"/>
      <c r="AJ46" s="62"/>
      <c r="AK46" s="62"/>
      <c r="AL46" s="62"/>
      <c r="AM46" s="56"/>
      <c r="AN46" s="56"/>
      <c r="AO46" s="56"/>
    </row>
    <row r="47" spans="1:41" s="55" customFormat="1" ht="42.75" customHeight="1">
      <c r="A47" s="63">
        <v>29</v>
      </c>
      <c r="B47" s="63" t="s">
        <v>37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f t="shared" si="1"/>
        <v>0</v>
      </c>
      <c r="AB47" s="65">
        <f t="shared" si="2"/>
        <v>0</v>
      </c>
      <c r="AC47" s="65">
        <f t="shared" si="3"/>
        <v>0</v>
      </c>
      <c r="AD47" s="65">
        <f t="shared" si="4"/>
        <v>0</v>
      </c>
      <c r="AE47" s="65">
        <f t="shared" si="5"/>
        <v>0</v>
      </c>
      <c r="AF47" s="65">
        <f t="shared" si="14"/>
        <v>0</v>
      </c>
      <c r="AG47" s="47"/>
      <c r="AH47" s="62"/>
      <c r="AI47" s="62"/>
      <c r="AJ47" s="62"/>
      <c r="AK47" s="62"/>
      <c r="AL47" s="62"/>
      <c r="AM47" s="56"/>
      <c r="AN47" s="56"/>
      <c r="AO47" s="56"/>
    </row>
    <row r="48" spans="1:41" s="55" customFormat="1" ht="42.75" customHeight="1">
      <c r="A48" s="63">
        <v>30</v>
      </c>
      <c r="B48" s="63" t="s">
        <v>38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f t="shared" si="1"/>
        <v>0</v>
      </c>
      <c r="AB48" s="65">
        <f t="shared" si="2"/>
        <v>0</v>
      </c>
      <c r="AC48" s="65">
        <f t="shared" si="3"/>
        <v>0</v>
      </c>
      <c r="AD48" s="65">
        <f t="shared" si="4"/>
        <v>0</v>
      </c>
      <c r="AE48" s="65">
        <f t="shared" si="5"/>
        <v>0</v>
      </c>
      <c r="AF48" s="65">
        <f t="shared" si="14"/>
        <v>0</v>
      </c>
      <c r="AG48" s="47"/>
      <c r="AH48" s="62"/>
      <c r="AI48" s="62"/>
      <c r="AJ48" s="62"/>
      <c r="AK48" s="62"/>
      <c r="AL48" s="62"/>
      <c r="AM48" s="56"/>
      <c r="AN48" s="56"/>
      <c r="AO48" s="56"/>
    </row>
    <row r="49" spans="1:41" s="86" customFormat="1" ht="42.75" customHeight="1">
      <c r="A49" s="705" t="s">
        <v>39</v>
      </c>
      <c r="B49" s="706"/>
      <c r="C49" s="66">
        <f>C45+C46+C47+C48</f>
        <v>0</v>
      </c>
      <c r="D49" s="66">
        <v>60</v>
      </c>
      <c r="E49" s="66">
        <v>0</v>
      </c>
      <c r="F49" s="66">
        <v>285</v>
      </c>
      <c r="G49" s="66">
        <f aca="true" t="shared" si="18" ref="G49:W49">G45+G46+G47+G48</f>
        <v>0</v>
      </c>
      <c r="H49" s="66">
        <v>35</v>
      </c>
      <c r="I49" s="66">
        <f t="shared" si="18"/>
        <v>0</v>
      </c>
      <c r="J49" s="66">
        <v>204</v>
      </c>
      <c r="K49" s="66">
        <f t="shared" si="18"/>
        <v>0</v>
      </c>
      <c r="L49" s="66">
        <v>40</v>
      </c>
      <c r="M49" s="66">
        <f t="shared" si="18"/>
        <v>0</v>
      </c>
      <c r="N49" s="66">
        <v>147</v>
      </c>
      <c r="O49" s="66">
        <f t="shared" si="18"/>
        <v>0</v>
      </c>
      <c r="P49" s="66">
        <f t="shared" si="18"/>
        <v>0</v>
      </c>
      <c r="Q49" s="66">
        <f t="shared" si="18"/>
        <v>0</v>
      </c>
      <c r="R49" s="66">
        <f t="shared" si="18"/>
        <v>0</v>
      </c>
      <c r="S49" s="66">
        <f t="shared" si="18"/>
        <v>0</v>
      </c>
      <c r="T49" s="66">
        <f t="shared" si="18"/>
        <v>0</v>
      </c>
      <c r="U49" s="66">
        <f t="shared" si="18"/>
        <v>0</v>
      </c>
      <c r="V49" s="66">
        <f t="shared" si="18"/>
        <v>0</v>
      </c>
      <c r="W49" s="66">
        <f t="shared" si="18"/>
        <v>0</v>
      </c>
      <c r="X49" s="66">
        <f>X45+X46+X47+X48</f>
        <v>0</v>
      </c>
      <c r="Y49" s="66">
        <f>Y45+Y46+Y47+Y48</f>
        <v>0</v>
      </c>
      <c r="Z49" s="66">
        <f>Z45+Z46+Z47+Z48</f>
        <v>0</v>
      </c>
      <c r="AA49" s="66">
        <f t="shared" si="1"/>
        <v>0</v>
      </c>
      <c r="AB49" s="66">
        <f t="shared" si="2"/>
        <v>135</v>
      </c>
      <c r="AC49" s="66">
        <f t="shared" si="3"/>
        <v>135</v>
      </c>
      <c r="AD49" s="66">
        <f t="shared" si="4"/>
        <v>0</v>
      </c>
      <c r="AE49" s="66">
        <f t="shared" si="5"/>
        <v>636</v>
      </c>
      <c r="AF49" s="66">
        <f t="shared" si="14"/>
        <v>636</v>
      </c>
      <c r="AG49" s="89"/>
      <c r="AH49" s="61"/>
      <c r="AI49" s="61"/>
      <c r="AJ49" s="61"/>
      <c r="AK49" s="61"/>
      <c r="AL49" s="61"/>
      <c r="AM49" s="44"/>
      <c r="AN49" s="44"/>
      <c r="AO49" s="44"/>
    </row>
    <row r="50" spans="1:41" s="86" customFormat="1" ht="42.75" customHeight="1">
      <c r="A50" s="613" t="s">
        <v>105</v>
      </c>
      <c r="B50" s="614"/>
      <c r="C50" s="66">
        <f>C44+C49</f>
        <v>0</v>
      </c>
      <c r="D50" s="66">
        <f aca="true" t="shared" si="19" ref="D50:Y50">D44+D49</f>
        <v>60</v>
      </c>
      <c r="E50" s="66">
        <f t="shared" si="19"/>
        <v>0</v>
      </c>
      <c r="F50" s="66">
        <f t="shared" si="19"/>
        <v>285</v>
      </c>
      <c r="G50" s="66">
        <f t="shared" si="19"/>
        <v>0</v>
      </c>
      <c r="H50" s="66">
        <f t="shared" si="19"/>
        <v>35</v>
      </c>
      <c r="I50" s="66">
        <f t="shared" si="19"/>
        <v>0</v>
      </c>
      <c r="J50" s="66">
        <f t="shared" si="19"/>
        <v>204</v>
      </c>
      <c r="K50" s="66">
        <f t="shared" si="19"/>
        <v>0</v>
      </c>
      <c r="L50" s="66">
        <f t="shared" si="19"/>
        <v>40</v>
      </c>
      <c r="M50" s="66">
        <f t="shared" si="19"/>
        <v>0</v>
      </c>
      <c r="N50" s="66">
        <f t="shared" si="19"/>
        <v>147</v>
      </c>
      <c r="O50" s="66">
        <f t="shared" si="19"/>
        <v>0</v>
      </c>
      <c r="P50" s="66">
        <f t="shared" si="19"/>
        <v>0</v>
      </c>
      <c r="Q50" s="66">
        <f t="shared" si="19"/>
        <v>0</v>
      </c>
      <c r="R50" s="66">
        <f t="shared" si="19"/>
        <v>0</v>
      </c>
      <c r="S50" s="66">
        <f t="shared" si="19"/>
        <v>0</v>
      </c>
      <c r="T50" s="66">
        <f t="shared" si="19"/>
        <v>0</v>
      </c>
      <c r="U50" s="66">
        <f t="shared" si="19"/>
        <v>0</v>
      </c>
      <c r="V50" s="66">
        <f t="shared" si="19"/>
        <v>0</v>
      </c>
      <c r="W50" s="66">
        <f t="shared" si="19"/>
        <v>0</v>
      </c>
      <c r="X50" s="66">
        <f t="shared" si="19"/>
        <v>0</v>
      </c>
      <c r="Y50" s="66">
        <f t="shared" si="19"/>
        <v>0</v>
      </c>
      <c r="Z50" s="66">
        <f>Z44+Z49</f>
        <v>0</v>
      </c>
      <c r="AA50" s="66">
        <f t="shared" si="1"/>
        <v>0</v>
      </c>
      <c r="AB50" s="66">
        <f t="shared" si="2"/>
        <v>135</v>
      </c>
      <c r="AC50" s="66">
        <f t="shared" si="3"/>
        <v>135</v>
      </c>
      <c r="AD50" s="66">
        <f t="shared" si="4"/>
        <v>0</v>
      </c>
      <c r="AE50" s="66">
        <f t="shared" si="5"/>
        <v>636</v>
      </c>
      <c r="AF50" s="66">
        <f t="shared" si="14"/>
        <v>636</v>
      </c>
      <c r="AG50" s="89"/>
      <c r="AH50" s="61"/>
      <c r="AI50" s="61"/>
      <c r="AJ50" s="61"/>
      <c r="AK50" s="61"/>
      <c r="AL50" s="61"/>
      <c r="AM50" s="44"/>
      <c r="AN50" s="44"/>
      <c r="AO50" s="44"/>
    </row>
    <row r="51" spans="1:41" s="86" customFormat="1" ht="42.75" customHeight="1">
      <c r="A51" s="615" t="s">
        <v>40</v>
      </c>
      <c r="B51" s="615"/>
      <c r="C51" s="66">
        <f>C14+C25+C39+C50</f>
        <v>45</v>
      </c>
      <c r="D51" s="66">
        <f aca="true" t="shared" si="20" ref="D51:Z51">D14+D25+D39+D50</f>
        <v>216</v>
      </c>
      <c r="E51" s="66">
        <f t="shared" si="20"/>
        <v>181</v>
      </c>
      <c r="F51" s="66">
        <f t="shared" si="20"/>
        <v>2324</v>
      </c>
      <c r="G51" s="66">
        <f t="shared" si="20"/>
        <v>59</v>
      </c>
      <c r="H51" s="66">
        <f t="shared" si="20"/>
        <v>221</v>
      </c>
      <c r="I51" s="66">
        <f t="shared" si="20"/>
        <v>245</v>
      </c>
      <c r="J51" s="66">
        <f t="shared" si="20"/>
        <v>3038</v>
      </c>
      <c r="K51" s="66">
        <f t="shared" si="20"/>
        <v>78</v>
      </c>
      <c r="L51" s="66">
        <f t="shared" si="20"/>
        <v>164</v>
      </c>
      <c r="M51" s="66">
        <f t="shared" si="20"/>
        <v>756</v>
      </c>
      <c r="N51" s="66">
        <f t="shared" si="20"/>
        <v>2156</v>
      </c>
      <c r="O51" s="66">
        <f t="shared" si="20"/>
        <v>97</v>
      </c>
      <c r="P51" s="66">
        <f t="shared" si="20"/>
        <v>1</v>
      </c>
      <c r="Q51" s="66">
        <f t="shared" si="20"/>
        <v>1393</v>
      </c>
      <c r="R51" s="66">
        <f t="shared" si="20"/>
        <v>46</v>
      </c>
      <c r="S51" s="66">
        <f t="shared" si="20"/>
        <v>6</v>
      </c>
      <c r="T51" s="66">
        <f t="shared" si="20"/>
        <v>0</v>
      </c>
      <c r="U51" s="66">
        <f t="shared" si="20"/>
        <v>116</v>
      </c>
      <c r="V51" s="66">
        <f t="shared" si="20"/>
        <v>0</v>
      </c>
      <c r="W51" s="66">
        <f t="shared" si="20"/>
        <v>3</v>
      </c>
      <c r="X51" s="66">
        <f t="shared" si="20"/>
        <v>0</v>
      </c>
      <c r="Y51" s="66">
        <f t="shared" si="20"/>
        <v>43</v>
      </c>
      <c r="Z51" s="66">
        <f t="shared" si="20"/>
        <v>0</v>
      </c>
      <c r="AA51" s="66">
        <f t="shared" si="1"/>
        <v>288</v>
      </c>
      <c r="AB51" s="66">
        <f t="shared" si="2"/>
        <v>602</v>
      </c>
      <c r="AC51" s="66">
        <f t="shared" si="3"/>
        <v>890</v>
      </c>
      <c r="AD51" s="66">
        <f>AD14+AD25+AD39+AD50</f>
        <v>6351</v>
      </c>
      <c r="AE51" s="66">
        <f>AE14+AE25+AE39+AE50</f>
        <v>7564</v>
      </c>
      <c r="AF51" s="66">
        <f t="shared" si="14"/>
        <v>13915</v>
      </c>
      <c r="AG51" s="89"/>
      <c r="AH51" s="61"/>
      <c r="AI51" s="61"/>
      <c r="AJ51" s="61"/>
      <c r="AL51" s="61"/>
      <c r="AM51" s="44"/>
      <c r="AN51" s="44"/>
      <c r="AO51" s="44"/>
    </row>
    <row r="52" spans="1:41" s="86" customFormat="1" ht="38.2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61"/>
      <c r="AI52" s="61"/>
      <c r="AJ52" s="61"/>
      <c r="AL52" s="61"/>
      <c r="AM52" s="44"/>
      <c r="AN52" s="44"/>
      <c r="AO52" s="44"/>
    </row>
    <row r="53" spans="1:41" s="86" customFormat="1" ht="38.2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61"/>
      <c r="AI53" s="61"/>
      <c r="AJ53" s="61"/>
      <c r="AL53" s="61"/>
      <c r="AM53" s="44"/>
      <c r="AN53" s="44"/>
      <c r="AO53" s="44"/>
    </row>
    <row r="54" spans="1:41" s="86" customFormat="1" ht="38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61"/>
      <c r="AI54" s="61"/>
      <c r="AJ54" s="61"/>
      <c r="AL54" s="61"/>
      <c r="AM54" s="44"/>
      <c r="AN54" s="44"/>
      <c r="AO54" s="44"/>
    </row>
    <row r="55" spans="1:41" s="86" customFormat="1" ht="31.5" customHeight="1">
      <c r="A55" s="84"/>
      <c r="B55" s="84"/>
      <c r="C55" s="612" t="s">
        <v>162</v>
      </c>
      <c r="D55" s="612"/>
      <c r="E55" s="612"/>
      <c r="F55" s="612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M55" s="56"/>
      <c r="AN55" s="56"/>
      <c r="AO55" s="56"/>
    </row>
    <row r="56" spans="1:41" s="87" customFormat="1" ht="67.5" customHeight="1">
      <c r="A56" s="83"/>
      <c r="B56" s="83"/>
      <c r="C56" s="612"/>
      <c r="D56" s="612"/>
      <c r="E56" s="612"/>
      <c r="F56" s="612"/>
      <c r="G56" s="19"/>
      <c r="H56" s="19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612" t="s">
        <v>163</v>
      </c>
      <c r="AC56" s="612"/>
      <c r="AD56" s="612"/>
      <c r="AE56" s="612"/>
      <c r="AF56" s="83"/>
      <c r="AG56" s="83"/>
      <c r="AH56" s="86"/>
      <c r="AM56" s="53"/>
      <c r="AN56" s="53"/>
      <c r="AO56" s="53"/>
    </row>
    <row r="57" spans="1:41" s="87" customFormat="1" ht="31.5" customHeight="1">
      <c r="A57" s="83"/>
      <c r="B57" s="83"/>
      <c r="C57" s="612"/>
      <c r="D57" s="612"/>
      <c r="E57" s="612"/>
      <c r="F57" s="612"/>
      <c r="G57" s="19"/>
      <c r="H57" s="19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612"/>
      <c r="AC57" s="612"/>
      <c r="AD57" s="612"/>
      <c r="AE57" s="612"/>
      <c r="AF57" s="83"/>
      <c r="AG57" s="83"/>
      <c r="AH57" s="86"/>
      <c r="AM57" s="53"/>
      <c r="AN57" s="53"/>
      <c r="AO57" s="53"/>
    </row>
    <row r="58" spans="1:41" s="86" customFormat="1" ht="50.25" customHeight="1">
      <c r="A58" s="84"/>
      <c r="B58" s="84"/>
      <c r="C58" s="612"/>
      <c r="D58" s="612"/>
      <c r="E58" s="612"/>
      <c r="F58" s="612"/>
      <c r="G58" s="61"/>
      <c r="H58" s="61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612"/>
      <c r="AC58" s="612"/>
      <c r="AD58" s="612"/>
      <c r="AE58" s="612"/>
      <c r="AF58" s="84"/>
      <c r="AG58" s="84"/>
      <c r="AM58" s="56"/>
      <c r="AN58" s="56"/>
      <c r="AO58" s="56"/>
    </row>
    <row r="59" spans="1:41" s="86" customFormat="1" ht="31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611"/>
      <c r="P59" s="611"/>
      <c r="Q59" s="611"/>
      <c r="R59" s="611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M59" s="56"/>
      <c r="AN59" s="56"/>
      <c r="AO59" s="56"/>
    </row>
    <row r="60" spans="1:41" s="86" customFormat="1" ht="48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611"/>
      <c r="P60" s="611"/>
      <c r="Q60" s="611"/>
      <c r="R60" s="611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M60" s="56"/>
      <c r="AN60" s="56"/>
      <c r="AO60" s="56"/>
    </row>
    <row r="61" spans="1:41" s="87" customFormat="1" ht="51.7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612"/>
      <c r="O61" s="612"/>
      <c r="P61" s="612"/>
      <c r="Q61" s="612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6"/>
      <c r="AM61" s="30"/>
      <c r="AN61" s="30"/>
      <c r="AO61" s="30"/>
    </row>
    <row r="62" spans="1:41" s="87" customFormat="1" ht="51.7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612"/>
      <c r="O62" s="612"/>
      <c r="P62" s="612"/>
      <c r="Q62" s="612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6"/>
      <c r="AM62" s="30"/>
      <c r="AN62" s="30"/>
      <c r="AO62" s="30"/>
    </row>
    <row r="63" spans="34:41" s="83" customFormat="1" ht="51.75" customHeight="1">
      <c r="AH63" s="62"/>
      <c r="AI63" s="21"/>
      <c r="AK63" s="19"/>
      <c r="AM63" s="30"/>
      <c r="AN63" s="30"/>
      <c r="AO63" s="30"/>
    </row>
    <row r="64" spans="34:41" s="20" customFormat="1" ht="51.75" customHeight="1">
      <c r="AH64" s="80"/>
      <c r="AM64" s="30"/>
      <c r="AN64" s="30"/>
      <c r="AO64" s="30"/>
    </row>
    <row r="65" spans="34:41" s="20" customFormat="1" ht="51.75" customHeight="1">
      <c r="AH65" s="80"/>
      <c r="AM65" s="30"/>
      <c r="AN65" s="30"/>
      <c r="AO65" s="30"/>
    </row>
    <row r="66" spans="34:41" s="20" customFormat="1" ht="45.75">
      <c r="AH66" s="80"/>
      <c r="AM66" s="30"/>
      <c r="AN66" s="30"/>
      <c r="AO66" s="30"/>
    </row>
    <row r="67" spans="34:41" s="20" customFormat="1" ht="45.75">
      <c r="AH67" s="80"/>
      <c r="AM67" s="30"/>
      <c r="AN67" s="30"/>
      <c r="AO67" s="30"/>
    </row>
    <row r="68" spans="34:41" s="20" customFormat="1" ht="45.75">
      <c r="AH68" s="80"/>
      <c r="AM68" s="30"/>
      <c r="AN68" s="30"/>
      <c r="AO68" s="30"/>
    </row>
    <row r="69" spans="1:41" s="18" customFormat="1" ht="33">
      <c r="A69" s="17"/>
      <c r="B69" s="17"/>
      <c r="AH69" s="80"/>
      <c r="AM69" s="30"/>
      <c r="AN69" s="30"/>
      <c r="AO69" s="30"/>
    </row>
    <row r="70" spans="1:41" s="18" customFormat="1" ht="33">
      <c r="A70" s="17"/>
      <c r="B70" s="17"/>
      <c r="AH70" s="80"/>
      <c r="AM70" s="30"/>
      <c r="AN70" s="30"/>
      <c r="AO70" s="30"/>
    </row>
    <row r="71" spans="1:41" s="18" customFormat="1" ht="33">
      <c r="A71" s="17"/>
      <c r="B71" s="17"/>
      <c r="AH71" s="80"/>
      <c r="AM71" s="30"/>
      <c r="AN71" s="30"/>
      <c r="AO71" s="30"/>
    </row>
    <row r="72" spans="1:41" s="18" customFormat="1" ht="33">
      <c r="A72" s="17"/>
      <c r="B72" s="17"/>
      <c r="AH72" s="80"/>
      <c r="AM72" s="30"/>
      <c r="AN72" s="30"/>
      <c r="AO72" s="30"/>
    </row>
    <row r="73" spans="1:34" s="18" customFormat="1" ht="33">
      <c r="A73" s="17"/>
      <c r="B73" s="17"/>
      <c r="AH73" s="80"/>
    </row>
    <row r="74" spans="1:34" s="18" customFormat="1" ht="33">
      <c r="A74" s="17"/>
      <c r="B74" s="17"/>
      <c r="AH74" s="80"/>
    </row>
  </sheetData>
  <sheetProtection/>
  <mergeCells count="44">
    <mergeCell ref="A1:AF1"/>
    <mergeCell ref="AE2:AF2"/>
    <mergeCell ref="AH2:AL2"/>
    <mergeCell ref="A3:A5"/>
    <mergeCell ref="B3:B5"/>
    <mergeCell ref="C3:F3"/>
    <mergeCell ref="G3:J3"/>
    <mergeCell ref="K3:N3"/>
    <mergeCell ref="C4:D4"/>
    <mergeCell ref="E4:F4"/>
    <mergeCell ref="O3:R3"/>
    <mergeCell ref="S3:V3"/>
    <mergeCell ref="W3:Z3"/>
    <mergeCell ref="AA3:AF3"/>
    <mergeCell ref="AA4:AC4"/>
    <mergeCell ref="AD4:AF4"/>
    <mergeCell ref="S4:T4"/>
    <mergeCell ref="U4:V4"/>
    <mergeCell ref="W4:X4"/>
    <mergeCell ref="Y4:Z4"/>
    <mergeCell ref="A9:B9"/>
    <mergeCell ref="A13:B13"/>
    <mergeCell ref="A14:B14"/>
    <mergeCell ref="A19:B19"/>
    <mergeCell ref="O4:P4"/>
    <mergeCell ref="Q4:R4"/>
    <mergeCell ref="G4:H4"/>
    <mergeCell ref="I4:J4"/>
    <mergeCell ref="K4:L4"/>
    <mergeCell ref="M4:N4"/>
    <mergeCell ref="AB56:AE58"/>
    <mergeCell ref="A24:B24"/>
    <mergeCell ref="A25:B25"/>
    <mergeCell ref="A28:B28"/>
    <mergeCell ref="A33:B33"/>
    <mergeCell ref="A38:B38"/>
    <mergeCell ref="A39:B39"/>
    <mergeCell ref="O59:R60"/>
    <mergeCell ref="N61:Q62"/>
    <mergeCell ref="A44:B44"/>
    <mergeCell ref="A49:B49"/>
    <mergeCell ref="A50:B50"/>
    <mergeCell ref="A51:B51"/>
    <mergeCell ref="C55:F58"/>
  </mergeCells>
  <printOptions/>
  <pageMargins left="1.31" right="0" top="1.23" bottom="0" header="0.25" footer="0"/>
  <pageSetup horizontalDpi="600" verticalDpi="600" orientation="landscape" paperSize="8" scale="19" r:id="rId1"/>
  <colBreaks count="4" manualBreakCount="4">
    <brk id="32" max="59" man="1"/>
    <brk id="33" max="57" man="1"/>
    <brk id="40" max="218" man="1"/>
    <brk id="44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AE1</cp:lastModifiedBy>
  <cp:lastPrinted>2020-08-13T12:09:20Z</cp:lastPrinted>
  <dcterms:created xsi:type="dcterms:W3CDTF">2011-05-11T10:03:11Z</dcterms:created>
  <dcterms:modified xsi:type="dcterms:W3CDTF">2020-09-07T12:31:03Z</dcterms:modified>
  <cp:category/>
  <cp:version/>
  <cp:contentType/>
  <cp:contentStatus/>
</cp:coreProperties>
</file>